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16\redirect\y-uchida\Desktop\指定申請書類\総合事業\"/>
    </mc:Choice>
  </mc:AlternateContent>
  <bookViews>
    <workbookView xWindow="765" yWindow="765" windowWidth="17010" windowHeight="11235"/>
  </bookViews>
  <sheets>
    <sheet name="【記載例】訪問介護" sheetId="7" r:id="rId1"/>
    <sheet name="【記載例】シフト記号表（勤務時間帯）" sheetId="4" r:id="rId2"/>
    <sheet name="訪問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【記載例】訪問介護!$A$1:$BG$72</definedName>
    <definedName name="_xlnm.Print_Area" localSheetId="3">'シフト記号表（勤務時間帯）'!$A$1:$U$38</definedName>
    <definedName name="_xlnm.Print_Area" localSheetId="4">記入方法!$A$1:$P$82</definedName>
    <definedName name="_xlnm.Print_Area" localSheetId="2">訪問介護!$A$1:$BG$72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1" i="1" l="1"/>
  <c r="AH61" i="7"/>
  <c r="AV61" i="7" l="1"/>
  <c r="AT61" i="7"/>
  <c r="AD61" i="7"/>
  <c r="AB61" i="7"/>
  <c r="AV61" i="1"/>
  <c r="AT61" i="1"/>
  <c r="AD61" i="1"/>
  <c r="AB61" i="1"/>
  <c r="AR66" i="1" l="1"/>
  <c r="Z66" i="1"/>
  <c r="AR65" i="1"/>
  <c r="AM65" i="1"/>
  <c r="Z65" i="1"/>
  <c r="U65" i="1"/>
  <c r="AR66" i="7"/>
  <c r="AR65" i="7"/>
  <c r="AM65" i="7"/>
  <c r="Z65" i="7"/>
  <c r="Z66" i="7"/>
  <c r="U65" i="7"/>
  <c r="AO59" i="1" l="1"/>
  <c r="W57" i="1"/>
  <c r="U71" i="1"/>
  <c r="AQ60" i="1"/>
  <c r="AM66" i="1" s="1"/>
  <c r="AW66" i="1" s="1"/>
  <c r="AO60" i="1"/>
  <c r="Y60" i="1"/>
  <c r="W60" i="1"/>
  <c r="J60" i="1"/>
  <c r="H60" i="1"/>
  <c r="F60" i="1"/>
  <c r="AQ59" i="1"/>
  <c r="U66" i="1"/>
  <c r="AE66" i="1" s="1"/>
  <c r="Z71" i="1" s="1"/>
  <c r="Y59" i="1"/>
  <c r="W59" i="1"/>
  <c r="L59" i="1"/>
  <c r="Y58" i="1"/>
  <c r="W58" i="1"/>
  <c r="L58" i="1"/>
  <c r="Y57" i="1"/>
  <c r="L57" i="1"/>
  <c r="L60" i="1" s="1"/>
  <c r="P60" i="1" s="1"/>
  <c r="C63" i="1" s="1"/>
  <c r="AV56" i="1"/>
  <c r="AR56" i="1"/>
  <c r="J56" i="1"/>
  <c r="H56" i="1"/>
  <c r="F56" i="1"/>
  <c r="Y61" i="1" l="1"/>
  <c r="AQ61" i="1"/>
  <c r="W61" i="1"/>
  <c r="AO61" i="1"/>
  <c r="AE71" i="1"/>
  <c r="BC71" i="1" s="1"/>
  <c r="L63" i="1"/>
  <c r="I63" i="1"/>
  <c r="AQ60" i="7"/>
  <c r="AO60" i="7"/>
  <c r="AV56" i="7"/>
  <c r="AR56" i="7"/>
  <c r="S7" i="1" l="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60" i="7" l="1"/>
  <c r="W60" i="7"/>
  <c r="J60" i="7"/>
  <c r="H60" i="7"/>
  <c r="F60" i="7"/>
  <c r="L59" i="7"/>
  <c r="L58" i="7"/>
  <c r="L57" i="7"/>
  <c r="J56" i="7"/>
  <c r="H56" i="7"/>
  <c r="F56"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F14" i="7"/>
  <c r="AF15" i="7" s="1"/>
  <c r="Z14" i="7"/>
  <c r="Z15" i="7" s="1"/>
  <c r="AW13" i="7"/>
  <c r="AW14" i="7" s="1"/>
  <c r="AW15" i="7" s="1"/>
  <c r="AV13" i="7"/>
  <c r="AV14" i="7" s="1"/>
  <c r="AV15" i="7" s="1"/>
  <c r="AU13" i="7"/>
  <c r="AU14" i="7" s="1"/>
  <c r="AU15" i="7" s="1"/>
  <c r="AO13" i="7"/>
  <c r="Y13" i="7"/>
  <c r="S13" i="7"/>
  <c r="AX11" i="7"/>
  <c r="AA2" i="7"/>
  <c r="AQ14" i="7" s="1"/>
  <c r="AQ15" i="7" s="1"/>
  <c r="AG13" i="7" l="1"/>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44" i="7"/>
  <c r="AZ44" i="7" s="1"/>
  <c r="AX46" i="7"/>
  <c r="AZ46" i="7" s="1"/>
  <c r="AX26" i="7"/>
  <c r="AZ26" i="7" s="1"/>
  <c r="AX32" i="7"/>
  <c r="AZ32" i="7" s="1"/>
  <c r="AX34" i="7"/>
  <c r="AZ34" i="7" s="1"/>
  <c r="AX40" i="7"/>
  <c r="AZ40" i="7" s="1"/>
  <c r="AX42" i="7"/>
  <c r="AZ42" i="7" s="1"/>
  <c r="AX48" i="7"/>
  <c r="AZ48" i="7" s="1"/>
  <c r="AX50" i="7"/>
  <c r="AZ50" i="7" s="1"/>
  <c r="U71" i="7"/>
  <c r="L60" i="7"/>
  <c r="P60" i="7" s="1"/>
  <c r="C63" i="7" s="1"/>
  <c r="AX22" i="7"/>
  <c r="AX20" i="7"/>
  <c r="AX18" i="7"/>
  <c r="I63" i="7"/>
  <c r="L63"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28" i="7" l="1"/>
  <c r="AQ59" i="7" s="1"/>
  <c r="AQ61" i="7" s="1"/>
  <c r="AO59" i="7"/>
  <c r="AO61" i="7" s="1"/>
  <c r="AX52" i="7"/>
  <c r="AZ22" i="7"/>
  <c r="Y58" i="7" s="1"/>
  <c r="W58" i="7"/>
  <c r="AZ20" i="7"/>
  <c r="Y59" i="7" s="1"/>
  <c r="W59" i="7"/>
  <c r="AZ18" i="7"/>
  <c r="Y57" i="7" s="1"/>
  <c r="W57" i="7"/>
  <c r="W61" i="7" l="1"/>
  <c r="U66" i="7"/>
  <c r="Y61" i="7"/>
  <c r="AZ52" i="7"/>
  <c r="AE66" i="7" l="1"/>
  <c r="Z71" i="7" s="1"/>
  <c r="AE71" i="7" s="1"/>
  <c r="AX11" i="1"/>
  <c r="AM66" i="7" l="1"/>
  <c r="AW66" i="7" s="1"/>
  <c r="BC71"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<sst xmlns="http://schemas.openxmlformats.org/spreadsheetml/2006/main" count="1168" uniqueCount="264">
  <si>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</si>
  <si>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</si>
  <si>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</si>
  <si>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</si>
  <si>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</si>
  <si>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</si>
  <si>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</si>
  <si>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</si>
  <si>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</si>
  <si>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</si>
  <si>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</si>
  <si>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</si>
  <si>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</si>
  <si>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</si>
  <si>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</si>
  <si>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</si>
  <si>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</si>
  <si>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</si>
  <si>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</si>
  <si>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</si>
  <si>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</si>
  <si>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</si>
  <si>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</si>
  <si>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</si>
  <si>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</si>
  <si>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</si>
  <si>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</si>
  <si>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</si>
  <si>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</si>
  <si>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</si>
  <si>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</si>
  <si>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</si>
  <si>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</si>
  <si>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</si>
  <si>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</si>
  <si>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</si>
  <si>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</si>
  <si>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</si>
  <si>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</si>
  <si>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</si>
  <si>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</si>
  <si>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</si>
  <si>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</si>
  <si>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</si>
  <si>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</si>
  <si>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</si>
  <si>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</si>
  <si>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</si>
  <si>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</si>
  <si>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</si>
  <si>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</si>
  <si>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</si>
  <si>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</si>
  <si>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</si>
  <si>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</si>
  <si>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</si>
  <si>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</si>
  <si>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</si>
  <si>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</si>
  <si>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</si>
  <si>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</si>
  <si>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</si>
  <si>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</si>
  <si>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</si>
  <si>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</si>
  <si>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</si>
  <si>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</si>
  <si>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</si>
  <si>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</si>
  <si>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</si>
  <si>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</si>
  <si>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</si>
  <si>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</si>
  <si>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</si>
  <si>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</si>
  <si>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</si>
  <si>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</si>
  <si>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</si>
  <si>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</si>
  <si>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</si>
  <si>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</si>
  <si>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</si>
  <si>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</si>
  <si>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</si>
  <si>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</si>
  <si>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</si>
  <si>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</si>
  <si>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</si>
  <si>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</si>
  <si>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</si>
  <si>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</si>
  <si>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</si>
  <si>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</si>
  <si>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</si>
  <si>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</si>
  <si>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</si>
  <si>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</si>
  <si>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</si>
  <si>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</si>
  <si>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</si>
  <si>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</si>
  <si>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</si>
  <si>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</si>
  <si>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</si>
  <si>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</si>
  <si>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</si>
  <si>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</si>
  <si>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</si>
  <si>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</si>
  <si>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</si>
  <si>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</si>
  <si>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</si>
  <si>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</si>
  <si>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</si>
  <si>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</si>
  <si>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</si>
  <si>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</si>
  <si>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</si>
  <si>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</si>
  <si>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</si>
  <si>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</si>
  <si>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</si>
  <si>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</si>
  <si>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</si>
  <si>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</si>
  <si>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</si>
  <si>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</si>
  <si>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</si>
  <si>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</si>
  <si>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</si>
  <si>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</si>
  <si>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</si>
  <si>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</si>
  <si>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</si>
  <si>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</si>
  <si>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</si>
  <si>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</si>
  <si>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</si>
  <si>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</si>
  <si>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</si>
  <si>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</si>
  <si>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</si>
  <si>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</si>
  <si>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</si>
  <si>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</si>
  <si>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</si>
  <si>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</si>
  <si>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</si>
  <si>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</si>
  <si>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</si>
  <si>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</si>
  <si>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</si>
  <si>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</si>
  <si>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</si>
  <si>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</si>
  <si>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</si>
  <si>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</si>
  <si>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</si>
  <si>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</si>
  <si>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</si>
  <si>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</si>
  <si>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</si>
  <si>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</si>
  <si>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</si>
  <si>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</si>
  <si>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</si>
  <si>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</si>
  <si>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B</t>
  </si>
  <si>
    <t>ー</t>
  </si>
  <si>
    <t>厚労　太郎</t>
    <rPh sb="0" eb="2">
      <t>コウロウ</t>
    </rPh>
    <rPh sb="3" eb="5">
      <t>タロウ</t>
    </rPh>
    <phoneticPr fontId="1"/>
  </si>
  <si>
    <t>C</t>
  </si>
  <si>
    <t>実務者研修終了者</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</si>
  <si>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</si>
  <si>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</si>
  <si>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</si>
  <si>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</si>
  <si>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</si>
  <si>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</si>
  <si>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</si>
  <si>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</si>
  <si>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</si>
  <si>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</si>
  <si>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</si>
  <si>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</si>
  <si>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</si>
  <si>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</si>
  <si>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</si>
  <si>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</si>
  <si>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</si>
  <si>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</si>
  <si>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</si>
  <si>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</si>
  <si>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</si>
  <si>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</si>
  <si>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</si>
  <si>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</si>
  <si>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</si>
  <si>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</si>
  <si>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</si>
  <si>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</si>
  <si>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</si>
  <si>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</si>
  <si>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</si>
  <si>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</si>
  <si>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</si>
  <si>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</si>
  <si>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</si>
  <si>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</si>
  <si>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</si>
  <si>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</si>
  <si>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</si>
  <si>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</si>
  <si>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</si>
  <si>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</si>
  <si>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</si>
  <si>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</si>
  <si>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</si>
  <si>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</si>
  <si>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</si>
  <si>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</si>
  <si>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</si>
  <si>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</si>
  <si>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</si>
  <si>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</si>
  <si>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</si>
  <si>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</si>
  <si>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</si>
  <si>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</si>
  <si>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</si>
  <si>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</si>
  <si>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</si>
  <si>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</si>
  <si>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</si>
  <si>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</si>
  <si>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</si>
  <si>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　G子</t>
    <rPh sb="4" eb="5">
      <t>コ</t>
    </rPh>
    <phoneticPr fontId="1"/>
  </si>
  <si>
    <t>サービス提供責任者</t>
    <phoneticPr fontId="1"/>
  </si>
  <si>
    <t>(13)(14)の合計</t>
    <rPh sb="9" eb="11">
      <t>ゴウケイ</t>
    </rPh>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</si>
  <si>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</si>
  <si>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</si>
  <si>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</si>
  <si>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</si>
  <si>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</si>
  <si>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</si>
  <si>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</si>
  <si>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</si>
  <si>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</si>
  <si>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</si>
  <si>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</si>
  <si>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</si>
  <si>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</si>
  <si>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</si>
  <si>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</si>
  <si>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</si>
  <si>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</si>
  <si>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</si>
  <si>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</si>
  <si>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</si>
  <si>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a</t>
    <phoneticPr fontId="1"/>
  </si>
  <si>
    <t>d</t>
    <phoneticPr fontId="1"/>
  </si>
  <si>
    <t>f</t>
    <phoneticPr fontId="1"/>
  </si>
  <si>
    <t>r</t>
    <phoneticPr fontId="1"/>
  </si>
  <si>
    <t>e</t>
    <phoneticPr fontId="1"/>
  </si>
  <si>
    <t>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</si>
</sst>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quot;月&quot;"/>
    <numFmt numFmtId="179" formatCode="#,##0.0&quot;人&quot;"/>
    <numFmt numFmtId="180" formatCode="0.0&quot;人以上&quot;"/>
    <numFmt numFmtId="181"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0" xfId="0" applyFont="1" applyFill="1" applyBorder="1" applyAlignment="1">
      <alignment vertical="center"/>
    </xf>
    <xf numFmtId="0" fontId="22"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6" xfId="0" applyFont="1" applyFill="1" applyBorder="1" applyAlignment="1">
      <alignment horizontal="right" vertical="center"/>
    </xf>
    <xf numFmtId="0" fontId="9" fillId="0" borderId="13" xfId="0" applyFont="1" applyFill="1" applyBorder="1" applyAlignment="1">
      <alignment horizontal="center" vertical="center"/>
    </xf>
    <xf numFmtId="38" fontId="4" fillId="5" borderId="13" xfId="1" applyFont="1" applyFill="1" applyBorder="1" applyAlignment="1" applyProtection="1">
      <alignment horizontal="right" vertical="center"/>
      <protection locked="0"/>
    </xf>
    <xf numFmtId="38" fontId="4" fillId="0" borderId="13" xfId="1" applyFont="1" applyFill="1" applyBorder="1" applyAlignment="1">
      <alignment horizontal="right" vertical="center"/>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6" fontId="4" fillId="0" borderId="16"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I78"/>
  <sheetViews>
    <sheetView showGridLines="0" tabSelected="1" view="pageBreakPreview" zoomScale="75" zoomScaleNormal="55" zoomScaleSheetLayoutView="75" workbookViewId="0">
      <selection activeCell="AT32" sqref="AT3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3" t="s">
        <v>165</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2</v>
      </c>
      <c r="Y2" s="185"/>
      <c r="Z2" s="18" t="s">
        <v>18</v>
      </c>
      <c r="AA2" s="186">
        <f>IF(X2=0,"",YEAR(DATE(2018+X2,1,1)))</f>
        <v>2020</v>
      </c>
      <c r="AB2" s="186"/>
      <c r="AC2" s="19" t="s">
        <v>22</v>
      </c>
      <c r="AD2" s="19" t="s">
        <v>23</v>
      </c>
      <c r="AE2" s="185">
        <v>4</v>
      </c>
      <c r="AF2" s="185"/>
      <c r="AG2" s="19" t="s">
        <v>24</v>
      </c>
      <c r="AM2" s="14"/>
      <c r="AN2" s="8" t="s">
        <v>19</v>
      </c>
      <c r="AO2" s="8" t="s">
        <v>18</v>
      </c>
      <c r="AP2" s="187" t="s">
        <v>218</v>
      </c>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188" t="s">
        <v>141</v>
      </c>
      <c r="BD3" s="189"/>
      <c r="BE3" s="189"/>
      <c r="BF3" s="189"/>
      <c r="BG3" s="8"/>
      <c r="BH3" s="8"/>
    </row>
    <row r="4" spans="2:60" s="7" customFormat="1" ht="20.25" customHeight="1" x14ac:dyDescent="0.4">
      <c r="B4" s="204" t="s">
        <v>178</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1">
        <v>8</v>
      </c>
      <c r="AT5" s="192"/>
      <c r="AU5" s="71" t="s">
        <v>58</v>
      </c>
      <c r="AV5" s="70"/>
      <c r="AW5" s="191">
        <v>40</v>
      </c>
      <c r="AX5" s="192"/>
      <c r="AY5" s="71" t="s">
        <v>59</v>
      </c>
      <c r="AZ5" s="70"/>
      <c r="BA5" s="190">
        <v>160</v>
      </c>
      <c r="BB5" s="190"/>
      <c r="BC5" s="71" t="s">
        <v>217</v>
      </c>
      <c r="BD5" s="70"/>
      <c r="BG5" s="8"/>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5">
        <v>0.375</v>
      </c>
      <c r="L6" s="195"/>
      <c r="M6" s="195"/>
      <c r="N6" s="68" t="s">
        <v>51</v>
      </c>
      <c r="O6" s="195">
        <v>0.70833333333333337</v>
      </c>
      <c r="P6" s="195"/>
      <c r="Q6" s="195"/>
      <c r="R6" s="64" t="s">
        <v>124</v>
      </c>
      <c r="S6" s="196">
        <f>IF(OR(K6="",O6=""),"",(O6+IF(K6&gt;O6,1,0)-K6)*24)</f>
        <v>8</v>
      </c>
      <c r="T6" s="196"/>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20" t="s">
        <v>123</v>
      </c>
      <c r="C7" s="120" t="s">
        <v>123</v>
      </c>
      <c r="D7" s="120" t="s">
        <v>123</v>
      </c>
      <c r="E7" s="120" t="s">
        <v>123</v>
      </c>
      <c r="F7" s="120" t="s">
        <v>123</v>
      </c>
      <c r="G7" s="120" t="s">
        <v>122</v>
      </c>
      <c r="H7" s="120" t="s">
        <v>122</v>
      </c>
      <c r="I7" s="120" t="s">
        <v>123</v>
      </c>
      <c r="J7" s="68" t="s">
        <v>70</v>
      </c>
      <c r="K7" s="195">
        <v>0.41666666666666669</v>
      </c>
      <c r="L7" s="195"/>
      <c r="M7" s="195"/>
      <c r="N7" s="68" t="s">
        <v>51</v>
      </c>
      <c r="O7" s="195">
        <v>0.58333333333333337</v>
      </c>
      <c r="P7" s="195"/>
      <c r="Q7" s="195"/>
      <c r="R7" s="64" t="s">
        <v>124</v>
      </c>
      <c r="S7" s="196">
        <f>IF(OR(K7="",O7=""),"",(O7+IF(K7&gt;O7,1,0)-K7)*24)</f>
        <v>4</v>
      </c>
      <c r="T7" s="196"/>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193">
        <f>DAY(EOMONTH(DATE(AA2,AE2,1),0))</f>
        <v>30</v>
      </c>
      <c r="BB7" s="194"/>
      <c r="BC7" s="71" t="s">
        <v>61</v>
      </c>
      <c r="BG7" s="8"/>
      <c r="BH7" s="8"/>
    </row>
    <row r="8" spans="2:60" s="7" customFormat="1" ht="20.25" customHeight="1" x14ac:dyDescent="0.4">
      <c r="B8" s="197" t="s">
        <v>196</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t="s">
        <v>197</v>
      </c>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151</v>
      </c>
      <c r="D11" s="223"/>
      <c r="E11" s="227" t="s">
        <v>152</v>
      </c>
      <c r="F11" s="223"/>
      <c r="G11" s="227" t="s">
        <v>153</v>
      </c>
      <c r="H11" s="222"/>
      <c r="I11" s="222"/>
      <c r="J11" s="222"/>
      <c r="K11" s="223"/>
      <c r="L11" s="227" t="s">
        <v>154</v>
      </c>
      <c r="M11" s="222"/>
      <c r="N11" s="222"/>
      <c r="O11" s="230"/>
      <c r="P11" s="106"/>
      <c r="Q11" s="106"/>
      <c r="R11" s="106"/>
      <c r="S11" s="233" t="s">
        <v>155</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156</v>
      </c>
      <c r="BA11" s="208"/>
      <c r="BB11" s="215" t="s">
        <v>193</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103"/>
      <c r="Q12" s="103"/>
      <c r="R12" s="103"/>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t="s">
        <v>2</v>
      </c>
      <c r="D16" s="273"/>
      <c r="E16" s="274" t="s">
        <v>167</v>
      </c>
      <c r="F16" s="275"/>
      <c r="G16" s="259" t="s">
        <v>168</v>
      </c>
      <c r="H16" s="260"/>
      <c r="I16" s="260"/>
      <c r="J16" s="260"/>
      <c r="K16" s="261"/>
      <c r="L16" s="276" t="s">
        <v>169</v>
      </c>
      <c r="M16" s="277"/>
      <c r="N16" s="277"/>
      <c r="O16" s="278"/>
      <c r="P16" s="279" t="s">
        <v>56</v>
      </c>
      <c r="Q16" s="280"/>
      <c r="R16" s="281"/>
      <c r="S16" s="121" t="s">
        <v>213</v>
      </c>
      <c r="T16" s="122" t="s">
        <v>42</v>
      </c>
      <c r="U16" s="122" t="s">
        <v>42</v>
      </c>
      <c r="V16" s="122" t="s">
        <v>74</v>
      </c>
      <c r="W16" s="122" t="s">
        <v>74</v>
      </c>
      <c r="X16" s="122" t="s">
        <v>42</v>
      </c>
      <c r="Y16" s="123" t="s">
        <v>42</v>
      </c>
      <c r="Z16" s="121" t="s">
        <v>42</v>
      </c>
      <c r="AA16" s="122" t="s">
        <v>42</v>
      </c>
      <c r="AB16" s="122" t="s">
        <v>42</v>
      </c>
      <c r="AC16" s="122" t="s">
        <v>74</v>
      </c>
      <c r="AD16" s="122" t="s">
        <v>74</v>
      </c>
      <c r="AE16" s="122" t="s">
        <v>42</v>
      </c>
      <c r="AF16" s="123" t="s">
        <v>42</v>
      </c>
      <c r="AG16" s="121" t="s">
        <v>42</v>
      </c>
      <c r="AH16" s="122" t="s">
        <v>42</v>
      </c>
      <c r="AI16" s="122" t="s">
        <v>42</v>
      </c>
      <c r="AJ16" s="122" t="s">
        <v>74</v>
      </c>
      <c r="AK16" s="122" t="s">
        <v>74</v>
      </c>
      <c r="AL16" s="122" t="s">
        <v>42</v>
      </c>
      <c r="AM16" s="123" t="s">
        <v>42</v>
      </c>
      <c r="AN16" s="121" t="s">
        <v>42</v>
      </c>
      <c r="AO16" s="122" t="s">
        <v>42</v>
      </c>
      <c r="AP16" s="122" t="s">
        <v>42</v>
      </c>
      <c r="AQ16" s="122" t="s">
        <v>74</v>
      </c>
      <c r="AR16" s="122" t="s">
        <v>74</v>
      </c>
      <c r="AS16" s="122" t="s">
        <v>42</v>
      </c>
      <c r="AT16" s="123" t="s">
        <v>42</v>
      </c>
      <c r="AU16" s="121"/>
      <c r="AV16" s="122"/>
      <c r="AW16" s="123"/>
      <c r="AX16" s="235">
        <f>IF($BC$3="計画",SUM(S17:AT17),IF($BC$3="実績",SUM(S17:AW17),""))</f>
        <v>80</v>
      </c>
      <c r="AY16" s="236"/>
      <c r="AZ16" s="239">
        <f>IF($BC$3="計画",AX16/4,IF($BC$3="実績",AX16/($BA$7/7),""))</f>
        <v>20</v>
      </c>
      <c r="BA16" s="240"/>
      <c r="BB16" s="243" t="s">
        <v>202</v>
      </c>
      <c r="BC16" s="244"/>
      <c r="BD16" s="244"/>
      <c r="BE16" s="244"/>
      <c r="BF16" s="244"/>
      <c r="BG16" s="245"/>
    </row>
    <row r="17" spans="2:59" ht="20.25" customHeight="1" x14ac:dyDescent="0.4">
      <c r="B17" s="252"/>
      <c r="C17" s="253"/>
      <c r="D17" s="254"/>
      <c r="E17" s="257"/>
      <c r="F17" s="258"/>
      <c r="G17" s="259"/>
      <c r="H17" s="260"/>
      <c r="I17" s="260"/>
      <c r="J17" s="260"/>
      <c r="K17" s="261"/>
      <c r="L17" s="265"/>
      <c r="M17" s="266"/>
      <c r="N17" s="266"/>
      <c r="O17" s="267"/>
      <c r="P17" s="249" t="s">
        <v>57</v>
      </c>
      <c r="Q17" s="250"/>
      <c r="R17" s="251"/>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237"/>
      <c r="AY17" s="238"/>
      <c r="AZ17" s="241"/>
      <c r="BA17" s="242"/>
      <c r="BB17" s="246"/>
      <c r="BC17" s="247"/>
      <c r="BD17" s="247"/>
      <c r="BE17" s="247"/>
      <c r="BF17" s="247"/>
      <c r="BG17" s="248"/>
    </row>
    <row r="18" spans="2:59" ht="20.25" customHeight="1" x14ac:dyDescent="0.4">
      <c r="B18" s="252">
        <f>B16+1</f>
        <v>2</v>
      </c>
      <c r="C18" s="253" t="s">
        <v>86</v>
      </c>
      <c r="D18" s="254"/>
      <c r="E18" s="255" t="s">
        <v>166</v>
      </c>
      <c r="F18" s="256"/>
      <c r="G18" s="259" t="s">
        <v>3</v>
      </c>
      <c r="H18" s="260"/>
      <c r="I18" s="260"/>
      <c r="J18" s="260"/>
      <c r="K18" s="261"/>
      <c r="L18" s="262" t="s">
        <v>198</v>
      </c>
      <c r="M18" s="263"/>
      <c r="N18" s="263"/>
      <c r="O18" s="264"/>
      <c r="P18" s="268" t="s">
        <v>56</v>
      </c>
      <c r="Q18" s="269"/>
      <c r="R18" s="270"/>
      <c r="S18" s="124" t="s">
        <v>74</v>
      </c>
      <c r="T18" s="125" t="s">
        <v>258</v>
      </c>
      <c r="U18" s="125" t="s">
        <v>258</v>
      </c>
      <c r="V18" s="125" t="s">
        <v>258</v>
      </c>
      <c r="W18" s="125" t="s">
        <v>74</v>
      </c>
      <c r="X18" s="125" t="s">
        <v>258</v>
      </c>
      <c r="Y18" s="126" t="s">
        <v>258</v>
      </c>
      <c r="Z18" s="124" t="s">
        <v>74</v>
      </c>
      <c r="AA18" s="125" t="s">
        <v>258</v>
      </c>
      <c r="AB18" s="125" t="s">
        <v>258</v>
      </c>
      <c r="AC18" s="125" t="s">
        <v>258</v>
      </c>
      <c r="AD18" s="125" t="s">
        <v>74</v>
      </c>
      <c r="AE18" s="125" t="s">
        <v>258</v>
      </c>
      <c r="AF18" s="126" t="s">
        <v>258</v>
      </c>
      <c r="AG18" s="124" t="s">
        <v>74</v>
      </c>
      <c r="AH18" s="125" t="s">
        <v>258</v>
      </c>
      <c r="AI18" s="125" t="s">
        <v>258</v>
      </c>
      <c r="AJ18" s="125" t="s">
        <v>258</v>
      </c>
      <c r="AK18" s="125" t="s">
        <v>74</v>
      </c>
      <c r="AL18" s="125" t="s">
        <v>258</v>
      </c>
      <c r="AM18" s="126" t="s">
        <v>258</v>
      </c>
      <c r="AN18" s="124" t="s">
        <v>74</v>
      </c>
      <c r="AO18" s="125" t="s">
        <v>258</v>
      </c>
      <c r="AP18" s="125" t="s">
        <v>258</v>
      </c>
      <c r="AQ18" s="125" t="s">
        <v>258</v>
      </c>
      <c r="AR18" s="125" t="s">
        <v>74</v>
      </c>
      <c r="AS18" s="125" t="s">
        <v>258</v>
      </c>
      <c r="AT18" s="126" t="s">
        <v>258</v>
      </c>
      <c r="AU18" s="124"/>
      <c r="AV18" s="125"/>
      <c r="AW18" s="126"/>
      <c r="AX18" s="237">
        <f>IF($BC$3="計画",SUM(S19:AT19),IF($BC$3="実績",SUM(S19:AW19),""))</f>
        <v>160</v>
      </c>
      <c r="AY18" s="238"/>
      <c r="AZ18" s="241">
        <f>IF($BC$3="計画",AX18/4,IF($BC$3="実績",AX18/($BA$7/7),""))</f>
        <v>40</v>
      </c>
      <c r="BA18" s="242"/>
      <c r="BB18" s="282"/>
      <c r="BC18" s="283"/>
      <c r="BD18" s="283"/>
      <c r="BE18" s="283"/>
      <c r="BF18" s="283"/>
      <c r="BG18" s="284"/>
    </row>
    <row r="19" spans="2:59" ht="20.25" customHeight="1" x14ac:dyDescent="0.4">
      <c r="B19" s="252"/>
      <c r="C19" s="253"/>
      <c r="D19" s="254"/>
      <c r="E19" s="257"/>
      <c r="F19" s="258"/>
      <c r="G19" s="259"/>
      <c r="H19" s="260"/>
      <c r="I19" s="260"/>
      <c r="J19" s="260"/>
      <c r="K19" s="261"/>
      <c r="L19" s="265"/>
      <c r="M19" s="266"/>
      <c r="N19" s="266"/>
      <c r="O19" s="267"/>
      <c r="P19" s="249" t="s">
        <v>57</v>
      </c>
      <c r="Q19" s="250"/>
      <c r="R19" s="251"/>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237"/>
      <c r="AY19" s="238"/>
      <c r="AZ19" s="241"/>
      <c r="BA19" s="242"/>
      <c r="BB19" s="246"/>
      <c r="BC19" s="247"/>
      <c r="BD19" s="247"/>
      <c r="BE19" s="247"/>
      <c r="BF19" s="247"/>
      <c r="BG19" s="248"/>
    </row>
    <row r="20" spans="2:59" ht="20.25" customHeight="1" x14ac:dyDescent="0.4">
      <c r="B20" s="252">
        <f t="shared" ref="B20" si="1">B18+1</f>
        <v>3</v>
      </c>
      <c r="C20" s="253" t="s">
        <v>86</v>
      </c>
      <c r="D20" s="254"/>
      <c r="E20" s="285" t="s">
        <v>170</v>
      </c>
      <c r="F20" s="254"/>
      <c r="G20" s="259" t="s">
        <v>171</v>
      </c>
      <c r="H20" s="260"/>
      <c r="I20" s="260"/>
      <c r="J20" s="260"/>
      <c r="K20" s="261"/>
      <c r="L20" s="286" t="s">
        <v>199</v>
      </c>
      <c r="M20" s="287"/>
      <c r="N20" s="287"/>
      <c r="O20" s="288"/>
      <c r="P20" s="268" t="s">
        <v>56</v>
      </c>
      <c r="Q20" s="269"/>
      <c r="R20" s="270"/>
      <c r="S20" s="124" t="s">
        <v>259</v>
      </c>
      <c r="T20" s="125" t="s">
        <v>74</v>
      </c>
      <c r="U20" s="125" t="s">
        <v>74</v>
      </c>
      <c r="V20" s="125" t="s">
        <v>260</v>
      </c>
      <c r="W20" s="125" t="s">
        <v>260</v>
      </c>
      <c r="X20" s="125" t="s">
        <v>259</v>
      </c>
      <c r="Y20" s="126" t="s">
        <v>259</v>
      </c>
      <c r="Z20" s="124" t="s">
        <v>259</v>
      </c>
      <c r="AA20" s="125" t="s">
        <v>74</v>
      </c>
      <c r="AB20" s="125" t="s">
        <v>74</v>
      </c>
      <c r="AC20" s="125" t="s">
        <v>260</v>
      </c>
      <c r="AD20" s="125" t="s">
        <v>260</v>
      </c>
      <c r="AE20" s="125" t="s">
        <v>259</v>
      </c>
      <c r="AF20" s="126" t="s">
        <v>259</v>
      </c>
      <c r="AG20" s="124" t="s">
        <v>259</v>
      </c>
      <c r="AH20" s="125" t="s">
        <v>74</v>
      </c>
      <c r="AI20" s="125" t="s">
        <v>74</v>
      </c>
      <c r="AJ20" s="125" t="s">
        <v>260</v>
      </c>
      <c r="AK20" s="125" t="s">
        <v>260</v>
      </c>
      <c r="AL20" s="125" t="s">
        <v>259</v>
      </c>
      <c r="AM20" s="126" t="s">
        <v>259</v>
      </c>
      <c r="AN20" s="124" t="s">
        <v>259</v>
      </c>
      <c r="AO20" s="125" t="s">
        <v>74</v>
      </c>
      <c r="AP20" s="125" t="s">
        <v>74</v>
      </c>
      <c r="AQ20" s="125" t="s">
        <v>260</v>
      </c>
      <c r="AR20" s="125" t="s">
        <v>260</v>
      </c>
      <c r="AS20" s="125" t="s">
        <v>259</v>
      </c>
      <c r="AT20" s="126" t="s">
        <v>259</v>
      </c>
      <c r="AU20" s="124"/>
      <c r="AV20" s="125"/>
      <c r="AW20" s="126"/>
      <c r="AX20" s="237">
        <f>IF($BC$3="計画",SUM(S21:AT21),IF($BC$3="実績",SUM(S21:AW21),""))</f>
        <v>80</v>
      </c>
      <c r="AY20" s="238"/>
      <c r="AZ20" s="241">
        <f>IF($BC$3="計画",AX20/4,IF($BC$3="実績",AX20/($BA$7/7),""))</f>
        <v>20</v>
      </c>
      <c r="BA20" s="242"/>
      <c r="BB20" s="282"/>
      <c r="BC20" s="283"/>
      <c r="BD20" s="283"/>
      <c r="BE20" s="283"/>
      <c r="BF20" s="283"/>
      <c r="BG20" s="284"/>
    </row>
    <row r="21" spans="2:59" ht="20.25" customHeight="1" x14ac:dyDescent="0.4">
      <c r="B21" s="252"/>
      <c r="C21" s="253"/>
      <c r="D21" s="254"/>
      <c r="E21" s="285"/>
      <c r="F21" s="254"/>
      <c r="G21" s="259"/>
      <c r="H21" s="260"/>
      <c r="I21" s="260"/>
      <c r="J21" s="260"/>
      <c r="K21" s="261"/>
      <c r="L21" s="286"/>
      <c r="M21" s="287"/>
      <c r="N21" s="287"/>
      <c r="O21" s="288"/>
      <c r="P21" s="249" t="s">
        <v>57</v>
      </c>
      <c r="Q21" s="250"/>
      <c r="R21" s="251"/>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237"/>
      <c r="AY21" s="238"/>
      <c r="AZ21" s="241"/>
      <c r="BA21" s="242"/>
      <c r="BB21" s="246"/>
      <c r="BC21" s="247"/>
      <c r="BD21" s="247"/>
      <c r="BE21" s="247"/>
      <c r="BF21" s="247"/>
      <c r="BG21" s="248"/>
    </row>
    <row r="22" spans="2:59" ht="20.25" customHeight="1" x14ac:dyDescent="0.4">
      <c r="B22" s="252">
        <f t="shared" ref="B22" si="2">B20+1</f>
        <v>4</v>
      </c>
      <c r="C22" s="253" t="s">
        <v>85</v>
      </c>
      <c r="D22" s="254"/>
      <c r="E22" s="285" t="s">
        <v>167</v>
      </c>
      <c r="F22" s="254"/>
      <c r="G22" s="259" t="s">
        <v>187</v>
      </c>
      <c r="H22" s="260"/>
      <c r="I22" s="260"/>
      <c r="J22" s="260"/>
      <c r="K22" s="261"/>
      <c r="L22" s="286" t="s">
        <v>169</v>
      </c>
      <c r="M22" s="287"/>
      <c r="N22" s="287"/>
      <c r="O22" s="288"/>
      <c r="P22" s="268" t="s">
        <v>56</v>
      </c>
      <c r="Q22" s="269"/>
      <c r="R22" s="270"/>
      <c r="S22" s="124" t="s">
        <v>261</v>
      </c>
      <c r="T22" s="125" t="s">
        <v>261</v>
      </c>
      <c r="U22" s="125" t="s">
        <v>261</v>
      </c>
      <c r="V22" s="125" t="s">
        <v>74</v>
      </c>
      <c r="W22" s="125" t="s">
        <v>74</v>
      </c>
      <c r="X22" s="125" t="s">
        <v>261</v>
      </c>
      <c r="Y22" s="126" t="s">
        <v>261</v>
      </c>
      <c r="Z22" s="124" t="s">
        <v>261</v>
      </c>
      <c r="AA22" s="125" t="s">
        <v>261</v>
      </c>
      <c r="AB22" s="125" t="s">
        <v>261</v>
      </c>
      <c r="AC22" s="125" t="s">
        <v>74</v>
      </c>
      <c r="AD22" s="125" t="s">
        <v>74</v>
      </c>
      <c r="AE22" s="125" t="s">
        <v>261</v>
      </c>
      <c r="AF22" s="126" t="s">
        <v>261</v>
      </c>
      <c r="AG22" s="124" t="s">
        <v>261</v>
      </c>
      <c r="AH22" s="125" t="s">
        <v>261</v>
      </c>
      <c r="AI22" s="125" t="s">
        <v>261</v>
      </c>
      <c r="AJ22" s="125" t="s">
        <v>74</v>
      </c>
      <c r="AK22" s="125" t="s">
        <v>74</v>
      </c>
      <c r="AL22" s="125" t="s">
        <v>261</v>
      </c>
      <c r="AM22" s="126" t="s">
        <v>261</v>
      </c>
      <c r="AN22" s="124" t="s">
        <v>261</v>
      </c>
      <c r="AO22" s="125" t="s">
        <v>261</v>
      </c>
      <c r="AP22" s="125" t="s">
        <v>261</v>
      </c>
      <c r="AQ22" s="125" t="s">
        <v>74</v>
      </c>
      <c r="AR22" s="125" t="s">
        <v>74</v>
      </c>
      <c r="AS22" s="125" t="s">
        <v>261</v>
      </c>
      <c r="AT22" s="126" t="s">
        <v>261</v>
      </c>
      <c r="AU22" s="124"/>
      <c r="AV22" s="125"/>
      <c r="AW22" s="126"/>
      <c r="AX22" s="237">
        <f t="shared" ref="AX22" si="3">IF($BC$3="計画",SUM(S23:AT23),IF($BC$3="実績",SUM(S23:AW23),""))</f>
        <v>80</v>
      </c>
      <c r="AY22" s="238"/>
      <c r="AZ22" s="241">
        <f>IF($BC$3="計画",AX22/4,IF($BC$3="実績",AX22/($BA$7/7),""))</f>
        <v>20</v>
      </c>
      <c r="BA22" s="242"/>
      <c r="BB22" s="282" t="s">
        <v>203</v>
      </c>
      <c r="BC22" s="283"/>
      <c r="BD22" s="283"/>
      <c r="BE22" s="283"/>
      <c r="BF22" s="283"/>
      <c r="BG22" s="284"/>
    </row>
    <row r="23" spans="2:59" ht="20.25" customHeight="1" x14ac:dyDescent="0.4">
      <c r="B23" s="252"/>
      <c r="C23" s="253"/>
      <c r="D23" s="254"/>
      <c r="E23" s="285"/>
      <c r="F23" s="254"/>
      <c r="G23" s="259"/>
      <c r="H23" s="260"/>
      <c r="I23" s="260"/>
      <c r="J23" s="260"/>
      <c r="K23" s="261"/>
      <c r="L23" s="286"/>
      <c r="M23" s="287"/>
      <c r="N23" s="287"/>
      <c r="O23" s="288"/>
      <c r="P23" s="249" t="s">
        <v>57</v>
      </c>
      <c r="Q23" s="250"/>
      <c r="R23" s="251"/>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237"/>
      <c r="AY23" s="238"/>
      <c r="AZ23" s="241"/>
      <c r="BA23" s="242"/>
      <c r="BB23" s="246"/>
      <c r="BC23" s="247"/>
      <c r="BD23" s="247"/>
      <c r="BE23" s="247"/>
      <c r="BF23" s="247"/>
      <c r="BG23" s="248"/>
    </row>
    <row r="24" spans="2:59" ht="20.25" customHeight="1" x14ac:dyDescent="0.4">
      <c r="B24" s="252">
        <f t="shared" ref="B24" si="4">B22+1</f>
        <v>5</v>
      </c>
      <c r="C24" s="253" t="s">
        <v>85</v>
      </c>
      <c r="D24" s="254"/>
      <c r="E24" s="285" t="s">
        <v>170</v>
      </c>
      <c r="F24" s="254"/>
      <c r="G24" s="259" t="s">
        <v>187</v>
      </c>
      <c r="H24" s="260"/>
      <c r="I24" s="260"/>
      <c r="J24" s="260"/>
      <c r="K24" s="261"/>
      <c r="L24" s="286" t="s">
        <v>201</v>
      </c>
      <c r="M24" s="287"/>
      <c r="N24" s="287"/>
      <c r="O24" s="288"/>
      <c r="P24" s="268" t="s">
        <v>56</v>
      </c>
      <c r="Q24" s="269"/>
      <c r="R24" s="270"/>
      <c r="S24" s="124" t="s">
        <v>262</v>
      </c>
      <c r="T24" s="125" t="s">
        <v>262</v>
      </c>
      <c r="U24" s="125" t="s">
        <v>262</v>
      </c>
      <c r="V24" s="125" t="s">
        <v>74</v>
      </c>
      <c r="W24" s="125" t="s">
        <v>74</v>
      </c>
      <c r="X24" s="125" t="s">
        <v>262</v>
      </c>
      <c r="Y24" s="126" t="s">
        <v>262</v>
      </c>
      <c r="Z24" s="124" t="s">
        <v>262</v>
      </c>
      <c r="AA24" s="125" t="s">
        <v>262</v>
      </c>
      <c r="AB24" s="125" t="s">
        <v>262</v>
      </c>
      <c r="AC24" s="125" t="s">
        <v>74</v>
      </c>
      <c r="AD24" s="125" t="s">
        <v>74</v>
      </c>
      <c r="AE24" s="125" t="s">
        <v>262</v>
      </c>
      <c r="AF24" s="126" t="s">
        <v>262</v>
      </c>
      <c r="AG24" s="124" t="s">
        <v>262</v>
      </c>
      <c r="AH24" s="125" t="s">
        <v>262</v>
      </c>
      <c r="AI24" s="125" t="s">
        <v>262</v>
      </c>
      <c r="AJ24" s="125" t="s">
        <v>74</v>
      </c>
      <c r="AK24" s="125" t="s">
        <v>74</v>
      </c>
      <c r="AL24" s="125" t="s">
        <v>262</v>
      </c>
      <c r="AM24" s="126" t="s">
        <v>262</v>
      </c>
      <c r="AN24" s="124" t="s">
        <v>262</v>
      </c>
      <c r="AO24" s="125" t="s">
        <v>262</v>
      </c>
      <c r="AP24" s="125" t="s">
        <v>262</v>
      </c>
      <c r="AQ24" s="125" t="s">
        <v>74</v>
      </c>
      <c r="AR24" s="125" t="s">
        <v>74</v>
      </c>
      <c r="AS24" s="125" t="s">
        <v>262</v>
      </c>
      <c r="AT24" s="126" t="s">
        <v>262</v>
      </c>
      <c r="AU24" s="124"/>
      <c r="AV24" s="125"/>
      <c r="AW24" s="126"/>
      <c r="AX24" s="237">
        <f>IF($BC$3="計画",SUM(S25:AT25),IF($BC$3="実績",SUM(S25:AW25),""))</f>
        <v>80.000000000000014</v>
      </c>
      <c r="AY24" s="238"/>
      <c r="AZ24" s="241">
        <f>IF($BC$3="計画",AX24/4,IF($BC$3="実績",AX24/($BA$7/7),""))</f>
        <v>20.000000000000004</v>
      </c>
      <c r="BA24" s="242"/>
      <c r="BB24" s="282"/>
      <c r="BC24" s="283"/>
      <c r="BD24" s="283"/>
      <c r="BE24" s="283"/>
      <c r="BF24" s="283"/>
      <c r="BG24" s="284"/>
    </row>
    <row r="25" spans="2:59" ht="20.25" customHeight="1" x14ac:dyDescent="0.4">
      <c r="B25" s="252"/>
      <c r="C25" s="253"/>
      <c r="D25" s="254"/>
      <c r="E25" s="285"/>
      <c r="F25" s="254"/>
      <c r="G25" s="259"/>
      <c r="H25" s="260"/>
      <c r="I25" s="260"/>
      <c r="J25" s="260"/>
      <c r="K25" s="261"/>
      <c r="L25" s="286"/>
      <c r="M25" s="287"/>
      <c r="N25" s="287"/>
      <c r="O25" s="288"/>
      <c r="P25" s="249" t="s">
        <v>57</v>
      </c>
      <c r="Q25" s="250"/>
      <c r="R25" s="251"/>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237"/>
      <c r="AY25" s="238"/>
      <c r="AZ25" s="241"/>
      <c r="BA25" s="242"/>
      <c r="BB25" s="246"/>
      <c r="BC25" s="247"/>
      <c r="BD25" s="247"/>
      <c r="BE25" s="247"/>
      <c r="BF25" s="247"/>
      <c r="BG25" s="248"/>
    </row>
    <row r="26" spans="2:59" ht="20.25" customHeight="1" x14ac:dyDescent="0.4">
      <c r="B26" s="252">
        <f t="shared" ref="B26" si="5">B24+1</f>
        <v>6</v>
      </c>
      <c r="C26" s="253" t="s">
        <v>85</v>
      </c>
      <c r="D26" s="254"/>
      <c r="E26" s="285" t="s">
        <v>170</v>
      </c>
      <c r="F26" s="254"/>
      <c r="G26" s="259" t="s">
        <v>187</v>
      </c>
      <c r="H26" s="260"/>
      <c r="I26" s="260"/>
      <c r="J26" s="260"/>
      <c r="K26" s="261"/>
      <c r="L26" s="286" t="s">
        <v>200</v>
      </c>
      <c r="M26" s="287"/>
      <c r="N26" s="287"/>
      <c r="O26" s="288"/>
      <c r="P26" s="268" t="s">
        <v>56</v>
      </c>
      <c r="Q26" s="269"/>
      <c r="R26" s="270"/>
      <c r="S26" s="124" t="s">
        <v>74</v>
      </c>
      <c r="T26" s="125" t="s">
        <v>74</v>
      </c>
      <c r="U26" s="125" t="s">
        <v>260</v>
      </c>
      <c r="V26" s="125" t="s">
        <v>260</v>
      </c>
      <c r="W26" s="125" t="s">
        <v>260</v>
      </c>
      <c r="X26" s="125" t="s">
        <v>74</v>
      </c>
      <c r="Y26" s="126" t="s">
        <v>74</v>
      </c>
      <c r="Z26" s="124" t="s">
        <v>74</v>
      </c>
      <c r="AA26" s="125" t="s">
        <v>74</v>
      </c>
      <c r="AB26" s="125" t="s">
        <v>260</v>
      </c>
      <c r="AC26" s="125" t="s">
        <v>260</v>
      </c>
      <c r="AD26" s="125" t="s">
        <v>260</v>
      </c>
      <c r="AE26" s="125" t="s">
        <v>74</v>
      </c>
      <c r="AF26" s="126" t="s">
        <v>74</v>
      </c>
      <c r="AG26" s="124" t="s">
        <v>74</v>
      </c>
      <c r="AH26" s="125" t="s">
        <v>74</v>
      </c>
      <c r="AI26" s="125" t="s">
        <v>260</v>
      </c>
      <c r="AJ26" s="125" t="s">
        <v>260</v>
      </c>
      <c r="AK26" s="125" t="s">
        <v>260</v>
      </c>
      <c r="AL26" s="125" t="s">
        <v>74</v>
      </c>
      <c r="AM26" s="126" t="s">
        <v>74</v>
      </c>
      <c r="AN26" s="124" t="s">
        <v>74</v>
      </c>
      <c r="AO26" s="125" t="s">
        <v>74</v>
      </c>
      <c r="AP26" s="125" t="s">
        <v>260</v>
      </c>
      <c r="AQ26" s="125" t="s">
        <v>260</v>
      </c>
      <c r="AR26" s="125" t="s">
        <v>260</v>
      </c>
      <c r="AS26" s="125" t="s">
        <v>74</v>
      </c>
      <c r="AT26" s="126" t="s">
        <v>74</v>
      </c>
      <c r="AU26" s="124"/>
      <c r="AV26" s="125"/>
      <c r="AW26" s="126"/>
      <c r="AX26" s="237">
        <f>IF($BC$3="計画",SUM(S27:AT27),IF($BC$3="実績",SUM(S27:AW27),""))</f>
        <v>48</v>
      </c>
      <c r="AY26" s="238"/>
      <c r="AZ26" s="241">
        <f>IF($BC$3="計画",AX26/4,IF($BC$3="実績",AX26/($BA$7/7),""))</f>
        <v>12</v>
      </c>
      <c r="BA26" s="242"/>
      <c r="BB26" s="282"/>
      <c r="BC26" s="283"/>
      <c r="BD26" s="283"/>
      <c r="BE26" s="283"/>
      <c r="BF26" s="283"/>
      <c r="BG26" s="284"/>
    </row>
    <row r="27" spans="2:59" ht="20.25" customHeight="1" x14ac:dyDescent="0.4">
      <c r="B27" s="252"/>
      <c r="C27" s="253"/>
      <c r="D27" s="254"/>
      <c r="E27" s="285"/>
      <c r="F27" s="254"/>
      <c r="G27" s="259"/>
      <c r="H27" s="260"/>
      <c r="I27" s="260"/>
      <c r="J27" s="260"/>
      <c r="K27" s="261"/>
      <c r="L27" s="286"/>
      <c r="M27" s="287"/>
      <c r="N27" s="287"/>
      <c r="O27" s="288"/>
      <c r="P27" s="249" t="s">
        <v>57</v>
      </c>
      <c r="Q27" s="250"/>
      <c r="R27" s="251"/>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237"/>
      <c r="AY27" s="238"/>
      <c r="AZ27" s="241"/>
      <c r="BA27" s="242"/>
      <c r="BB27" s="246"/>
      <c r="BC27" s="247"/>
      <c r="BD27" s="247"/>
      <c r="BE27" s="247"/>
      <c r="BF27" s="247"/>
      <c r="BG27" s="248"/>
    </row>
    <row r="28" spans="2:59" ht="20.25" customHeight="1" x14ac:dyDescent="0.4">
      <c r="B28" s="252">
        <f t="shared" ref="B28" si="6">B26+1</f>
        <v>7</v>
      </c>
      <c r="C28" s="253" t="s">
        <v>223</v>
      </c>
      <c r="D28" s="254"/>
      <c r="E28" s="285" t="s">
        <v>170</v>
      </c>
      <c r="F28" s="254"/>
      <c r="G28" s="259" t="s">
        <v>187</v>
      </c>
      <c r="H28" s="260"/>
      <c r="I28" s="260"/>
      <c r="J28" s="260"/>
      <c r="K28" s="261"/>
      <c r="L28" s="286" t="s">
        <v>229</v>
      </c>
      <c r="M28" s="287"/>
      <c r="N28" s="287"/>
      <c r="O28" s="288"/>
      <c r="P28" s="268" t="s">
        <v>56</v>
      </c>
      <c r="Q28" s="269"/>
      <c r="R28" s="270"/>
      <c r="S28" s="124" t="s">
        <v>260</v>
      </c>
      <c r="T28" s="125" t="s">
        <v>260</v>
      </c>
      <c r="U28" s="125" t="s">
        <v>74</v>
      </c>
      <c r="V28" s="125" t="s">
        <v>74</v>
      </c>
      <c r="W28" s="125" t="s">
        <v>74</v>
      </c>
      <c r="X28" s="125" t="s">
        <v>260</v>
      </c>
      <c r="Y28" s="126" t="s">
        <v>260</v>
      </c>
      <c r="Z28" s="124" t="s">
        <v>263</v>
      </c>
      <c r="AA28" s="125" t="s">
        <v>74</v>
      </c>
      <c r="AB28" s="125" t="s">
        <v>74</v>
      </c>
      <c r="AC28" s="125" t="s">
        <v>74</v>
      </c>
      <c r="AD28" s="125" t="s">
        <v>74</v>
      </c>
      <c r="AE28" s="125" t="s">
        <v>260</v>
      </c>
      <c r="AF28" s="126" t="s">
        <v>74</v>
      </c>
      <c r="AG28" s="124" t="s">
        <v>263</v>
      </c>
      <c r="AH28" s="125" t="s">
        <v>262</v>
      </c>
      <c r="AI28" s="125" t="s">
        <v>74</v>
      </c>
      <c r="AJ28" s="125" t="s">
        <v>74</v>
      </c>
      <c r="AK28" s="125" t="s">
        <v>74</v>
      </c>
      <c r="AL28" s="125" t="s">
        <v>262</v>
      </c>
      <c r="AM28" s="126" t="s">
        <v>74</v>
      </c>
      <c r="AN28" s="124" t="s">
        <v>74</v>
      </c>
      <c r="AO28" s="125" t="s">
        <v>263</v>
      </c>
      <c r="AP28" s="125" t="s">
        <v>74</v>
      </c>
      <c r="AQ28" s="125" t="s">
        <v>74</v>
      </c>
      <c r="AR28" s="125" t="s">
        <v>74</v>
      </c>
      <c r="AS28" s="125" t="s">
        <v>262</v>
      </c>
      <c r="AT28" s="126" t="s">
        <v>260</v>
      </c>
      <c r="AU28" s="124"/>
      <c r="AV28" s="125"/>
      <c r="AW28" s="126"/>
      <c r="AX28" s="237">
        <f>IF($BC$3="計画",SUM(S29:AT29),IF($BC$3="実績",SUM(S29:AW29),""))</f>
        <v>59.999999999999979</v>
      </c>
      <c r="AY28" s="238"/>
      <c r="AZ28" s="241">
        <f>IF($BC$3="計画",AX28/4,IF($BC$3="実績",AX28/($BA$7/7),""))</f>
        <v>14.999999999999995</v>
      </c>
      <c r="BA28" s="242"/>
      <c r="BB28" s="282"/>
      <c r="BC28" s="283"/>
      <c r="BD28" s="283"/>
      <c r="BE28" s="283"/>
      <c r="BF28" s="283"/>
      <c r="BG28" s="284"/>
    </row>
    <row r="29" spans="2:59" ht="20.25" customHeight="1" x14ac:dyDescent="0.4">
      <c r="B29" s="252"/>
      <c r="C29" s="253"/>
      <c r="D29" s="254"/>
      <c r="E29" s="285"/>
      <c r="F29" s="254"/>
      <c r="G29" s="259"/>
      <c r="H29" s="260"/>
      <c r="I29" s="260"/>
      <c r="J29" s="260"/>
      <c r="K29" s="261"/>
      <c r="L29" s="286"/>
      <c r="M29" s="287"/>
      <c r="N29" s="287"/>
      <c r="O29" s="288"/>
      <c r="P29" s="249" t="s">
        <v>57</v>
      </c>
      <c r="Q29" s="250"/>
      <c r="R29" s="251"/>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237"/>
      <c r="AY29" s="238"/>
      <c r="AZ29" s="241"/>
      <c r="BA29" s="242"/>
      <c r="BB29" s="246"/>
      <c r="BC29" s="247"/>
      <c r="BD29" s="247"/>
      <c r="BE29" s="247"/>
      <c r="BF29" s="247"/>
      <c r="BG29" s="248"/>
    </row>
    <row r="30" spans="2:59" ht="20.25" customHeight="1" x14ac:dyDescent="0.4">
      <c r="B30" s="252">
        <f t="shared" ref="B30" si="7">B28+1</f>
        <v>8</v>
      </c>
      <c r="C30" s="253" t="s">
        <v>223</v>
      </c>
      <c r="D30" s="254"/>
      <c r="E30" s="285" t="s">
        <v>170</v>
      </c>
      <c r="F30" s="254"/>
      <c r="G30" s="259" t="s">
        <v>187</v>
      </c>
      <c r="H30" s="260"/>
      <c r="I30" s="260"/>
      <c r="J30" s="260"/>
      <c r="K30" s="261"/>
      <c r="L30" s="286" t="s">
        <v>234</v>
      </c>
      <c r="M30" s="287"/>
      <c r="N30" s="287"/>
      <c r="O30" s="288"/>
      <c r="P30" s="268" t="s">
        <v>56</v>
      </c>
      <c r="Q30" s="269"/>
      <c r="R30" s="270"/>
      <c r="S30" s="124" t="s">
        <v>74</v>
      </c>
      <c r="T30" s="125" t="s">
        <v>74</v>
      </c>
      <c r="U30" s="125" t="s">
        <v>259</v>
      </c>
      <c r="V30" s="125" t="s">
        <v>74</v>
      </c>
      <c r="W30" s="125" t="s">
        <v>259</v>
      </c>
      <c r="X30" s="125" t="s">
        <v>74</v>
      </c>
      <c r="Y30" s="126" t="s">
        <v>74</v>
      </c>
      <c r="Z30" s="124" t="s">
        <v>74</v>
      </c>
      <c r="AA30" s="125" t="s">
        <v>259</v>
      </c>
      <c r="AB30" s="125" t="s">
        <v>74</v>
      </c>
      <c r="AC30" s="125" t="s">
        <v>259</v>
      </c>
      <c r="AD30" s="125" t="s">
        <v>74</v>
      </c>
      <c r="AE30" s="125" t="s">
        <v>259</v>
      </c>
      <c r="AF30" s="126" t="s">
        <v>74</v>
      </c>
      <c r="AG30" s="124" t="s">
        <v>74</v>
      </c>
      <c r="AH30" s="125" t="s">
        <v>259</v>
      </c>
      <c r="AI30" s="125" t="s">
        <v>74</v>
      </c>
      <c r="AJ30" s="125" t="s">
        <v>74</v>
      </c>
      <c r="AK30" s="125" t="s">
        <v>74</v>
      </c>
      <c r="AL30" s="125" t="s">
        <v>74</v>
      </c>
      <c r="AM30" s="126" t="s">
        <v>74</v>
      </c>
      <c r="AN30" s="124" t="s">
        <v>74</v>
      </c>
      <c r="AO30" s="125" t="s">
        <v>74</v>
      </c>
      <c r="AP30" s="125" t="s">
        <v>259</v>
      </c>
      <c r="AQ30" s="125" t="s">
        <v>74</v>
      </c>
      <c r="AR30" s="125" t="s">
        <v>259</v>
      </c>
      <c r="AS30" s="125" t="s">
        <v>74</v>
      </c>
      <c r="AT30" s="126" t="s">
        <v>74</v>
      </c>
      <c r="AU30" s="124"/>
      <c r="AV30" s="125"/>
      <c r="AW30" s="126"/>
      <c r="AX30" s="237">
        <f t="shared" ref="AX30" si="8">IF($BC$3="計画",SUM(S31:AT31),IF($BC$3="実績",SUM(S31:AW31),""))</f>
        <v>32</v>
      </c>
      <c r="AY30" s="238"/>
      <c r="AZ30" s="241">
        <f>IF($BC$3="計画",AX30/4,IF($BC$3="実績",AX30/($BA$7/7),""))</f>
        <v>8</v>
      </c>
      <c r="BA30" s="242"/>
      <c r="BB30" s="282"/>
      <c r="BC30" s="283"/>
      <c r="BD30" s="283"/>
      <c r="BE30" s="283"/>
      <c r="BF30" s="283"/>
      <c r="BG30" s="284"/>
    </row>
    <row r="31" spans="2:59" ht="20.25" customHeight="1" x14ac:dyDescent="0.4">
      <c r="B31" s="252"/>
      <c r="C31" s="253"/>
      <c r="D31" s="254"/>
      <c r="E31" s="285"/>
      <c r="F31" s="254"/>
      <c r="G31" s="259"/>
      <c r="H31" s="260"/>
      <c r="I31" s="260"/>
      <c r="J31" s="260"/>
      <c r="K31" s="261"/>
      <c r="L31" s="286"/>
      <c r="M31" s="287"/>
      <c r="N31" s="287"/>
      <c r="O31" s="288"/>
      <c r="P31" s="249" t="s">
        <v>57</v>
      </c>
      <c r="Q31" s="250"/>
      <c r="R31" s="251"/>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237"/>
      <c r="AY31" s="238"/>
      <c r="AZ31" s="241"/>
      <c r="BA31" s="242"/>
      <c r="BB31" s="246"/>
      <c r="BC31" s="247"/>
      <c r="BD31" s="247"/>
      <c r="BE31" s="247"/>
      <c r="BF31" s="247"/>
      <c r="BG31" s="248"/>
    </row>
    <row r="32" spans="2:59" ht="20.25" customHeight="1" x14ac:dyDescent="0.4">
      <c r="B32" s="252">
        <f>B30+1</f>
        <v>9</v>
      </c>
      <c r="C32" s="253" t="s">
        <v>223</v>
      </c>
      <c r="D32" s="254"/>
      <c r="E32" s="285" t="s">
        <v>170</v>
      </c>
      <c r="F32" s="254"/>
      <c r="G32" s="259" t="s">
        <v>187</v>
      </c>
      <c r="H32" s="260"/>
      <c r="I32" s="260"/>
      <c r="J32" s="260"/>
      <c r="K32" s="261"/>
      <c r="L32" s="286" t="s">
        <v>235</v>
      </c>
      <c r="M32" s="287"/>
      <c r="N32" s="287"/>
      <c r="O32" s="288"/>
      <c r="P32" s="268" t="s">
        <v>56</v>
      </c>
      <c r="Q32" s="269"/>
      <c r="R32" s="270"/>
      <c r="S32" s="124" t="s">
        <v>259</v>
      </c>
      <c r="T32" s="125" t="s">
        <v>74</v>
      </c>
      <c r="U32" s="125" t="s">
        <v>74</v>
      </c>
      <c r="V32" s="125" t="s">
        <v>74</v>
      </c>
      <c r="W32" s="125" t="s">
        <v>259</v>
      </c>
      <c r="X32" s="125" t="s">
        <v>74</v>
      </c>
      <c r="Y32" s="126" t="s">
        <v>74</v>
      </c>
      <c r="Z32" s="124" t="s">
        <v>74</v>
      </c>
      <c r="AA32" s="125" t="s">
        <v>259</v>
      </c>
      <c r="AB32" s="125" t="s">
        <v>74</v>
      </c>
      <c r="AC32" s="125" t="s">
        <v>259</v>
      </c>
      <c r="AD32" s="125" t="s">
        <v>74</v>
      </c>
      <c r="AE32" s="125" t="s">
        <v>74</v>
      </c>
      <c r="AF32" s="126" t="s">
        <v>74</v>
      </c>
      <c r="AG32" s="124" t="s">
        <v>74</v>
      </c>
      <c r="AH32" s="125" t="s">
        <v>74</v>
      </c>
      <c r="AI32" s="125" t="s">
        <v>259</v>
      </c>
      <c r="AJ32" s="125" t="s">
        <v>259</v>
      </c>
      <c r="AK32" s="125" t="s">
        <v>259</v>
      </c>
      <c r="AL32" s="125" t="s">
        <v>74</v>
      </c>
      <c r="AM32" s="126" t="s">
        <v>74</v>
      </c>
      <c r="AN32" s="124" t="s">
        <v>74</v>
      </c>
      <c r="AO32" s="125" t="s">
        <v>259</v>
      </c>
      <c r="AP32" s="125" t="s">
        <v>74</v>
      </c>
      <c r="AQ32" s="125" t="s">
        <v>74</v>
      </c>
      <c r="AR32" s="125" t="s">
        <v>74</v>
      </c>
      <c r="AS32" s="125" t="s">
        <v>259</v>
      </c>
      <c r="AT32" s="126" t="s">
        <v>74</v>
      </c>
      <c r="AU32" s="124"/>
      <c r="AV32" s="125"/>
      <c r="AW32" s="126"/>
      <c r="AX32" s="237">
        <f t="shared" ref="AX32" si="9">IF($BC$3="計画",SUM(S33:AT33),IF($BC$3="実績",SUM(S33:AW33),""))</f>
        <v>36</v>
      </c>
      <c r="AY32" s="238"/>
      <c r="AZ32" s="241">
        <f>IF($BC$3="計画",AX32/4,IF($BC$3="実績",AX32/($BA$7/7),""))</f>
        <v>9</v>
      </c>
      <c r="BA32" s="242"/>
      <c r="BB32" s="289"/>
      <c r="BC32" s="290"/>
      <c r="BD32" s="290"/>
      <c r="BE32" s="290"/>
      <c r="BF32" s="290"/>
      <c r="BG32" s="291"/>
    </row>
    <row r="33" spans="2:59" ht="20.25" customHeight="1" x14ac:dyDescent="0.4">
      <c r="B33" s="252"/>
      <c r="C33" s="253"/>
      <c r="D33" s="254"/>
      <c r="E33" s="285"/>
      <c r="F33" s="254"/>
      <c r="G33" s="259"/>
      <c r="H33" s="260"/>
      <c r="I33" s="260"/>
      <c r="J33" s="260"/>
      <c r="K33" s="261"/>
      <c r="L33" s="286"/>
      <c r="M33" s="287"/>
      <c r="N33" s="287"/>
      <c r="O33" s="288"/>
      <c r="P33" s="249" t="s">
        <v>57</v>
      </c>
      <c r="Q33" s="250"/>
      <c r="R33" s="251"/>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237"/>
      <c r="AY33" s="238"/>
      <c r="AZ33" s="241"/>
      <c r="BA33" s="242"/>
      <c r="BB33" s="292"/>
      <c r="BC33" s="293"/>
      <c r="BD33" s="293"/>
      <c r="BE33" s="293"/>
      <c r="BF33" s="293"/>
      <c r="BG33" s="294"/>
    </row>
    <row r="34" spans="2:59" ht="20.25" customHeight="1" x14ac:dyDescent="0.4">
      <c r="B34" s="252">
        <f t="shared" ref="B34:B36" si="10">B32+1</f>
        <v>10</v>
      </c>
      <c r="C34" s="253"/>
      <c r="D34" s="254"/>
      <c r="E34" s="285"/>
      <c r="F34" s="254"/>
      <c r="G34" s="259"/>
      <c r="H34" s="260"/>
      <c r="I34" s="260"/>
      <c r="J34" s="260"/>
      <c r="K34" s="261"/>
      <c r="L34" s="286"/>
      <c r="M34" s="287"/>
      <c r="N34" s="287"/>
      <c r="O34" s="288"/>
      <c r="P34" s="268" t="s">
        <v>56</v>
      </c>
      <c r="Q34" s="269"/>
      <c r="R34" s="270"/>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237">
        <f t="shared" ref="AX34" si="11">IF($BC$3="計画",SUM(S35:AT35),IF($BC$3="実績",SUM(S35:AW35),""))</f>
        <v>0</v>
      </c>
      <c r="AY34" s="238"/>
      <c r="AZ34" s="241">
        <f>IF($BC$3="計画",AX34/4,IF($BC$3="実績",AX34/($BA$7/7),""))</f>
        <v>0</v>
      </c>
      <c r="BA34" s="242"/>
      <c r="BB34" s="282"/>
      <c r="BC34" s="283"/>
      <c r="BD34" s="283"/>
      <c r="BE34" s="283"/>
      <c r="BF34" s="283"/>
      <c r="BG34" s="284"/>
    </row>
    <row r="35" spans="2:59" ht="20.25" customHeight="1" x14ac:dyDescent="0.4">
      <c r="B35" s="295"/>
      <c r="C35" s="253"/>
      <c r="D35" s="254"/>
      <c r="E35" s="255"/>
      <c r="F35" s="256"/>
      <c r="G35" s="259"/>
      <c r="H35" s="260"/>
      <c r="I35" s="260"/>
      <c r="J35" s="260"/>
      <c r="K35" s="261"/>
      <c r="L35" s="262"/>
      <c r="M35" s="263"/>
      <c r="N35" s="263"/>
      <c r="O35" s="264"/>
      <c r="P35" s="299" t="s">
        <v>57</v>
      </c>
      <c r="Q35" s="300"/>
      <c r="R35" s="301"/>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237"/>
      <c r="AY35" s="238"/>
      <c r="AZ35" s="241"/>
      <c r="BA35" s="242"/>
      <c r="BB35" s="296"/>
      <c r="BC35" s="297"/>
      <c r="BD35" s="297"/>
      <c r="BE35" s="297"/>
      <c r="BF35" s="297"/>
      <c r="BG35" s="298"/>
    </row>
    <row r="36" spans="2:59" ht="20.25" customHeight="1" x14ac:dyDescent="0.4">
      <c r="B36" s="252">
        <f t="shared" si="10"/>
        <v>11</v>
      </c>
      <c r="C36" s="253"/>
      <c r="D36" s="254"/>
      <c r="E36" s="285"/>
      <c r="F36" s="254"/>
      <c r="G36" s="259"/>
      <c r="H36" s="260"/>
      <c r="I36" s="260"/>
      <c r="J36" s="260"/>
      <c r="K36" s="261"/>
      <c r="L36" s="286"/>
      <c r="M36" s="287"/>
      <c r="N36" s="287"/>
      <c r="O36" s="288"/>
      <c r="P36" s="268" t="s">
        <v>56</v>
      </c>
      <c r="Q36" s="269"/>
      <c r="R36" s="270"/>
      <c r="S36" s="124"/>
      <c r="T36" s="125"/>
      <c r="U36" s="125"/>
      <c r="V36" s="125"/>
      <c r="W36" s="125"/>
      <c r="X36" s="125"/>
      <c r="Y36" s="126"/>
      <c r="Z36" s="124"/>
      <c r="AA36" s="125"/>
      <c r="AB36" s="125"/>
      <c r="AC36" s="125"/>
      <c r="AD36" s="125"/>
      <c r="AE36" s="125"/>
      <c r="AF36" s="126"/>
      <c r="AG36" s="124"/>
      <c r="AH36" s="125"/>
      <c r="AI36" s="125"/>
      <c r="AJ36" s="125"/>
      <c r="AK36" s="125"/>
      <c r="AL36" s="125"/>
      <c r="AM36" s="126"/>
      <c r="AN36" s="124"/>
      <c r="AO36" s="125"/>
      <c r="AP36" s="125"/>
      <c r="AQ36" s="125"/>
      <c r="AR36" s="125"/>
      <c r="AS36" s="125"/>
      <c r="AT36" s="126"/>
      <c r="AU36" s="124"/>
      <c r="AV36" s="125"/>
      <c r="AW36" s="126"/>
      <c r="AX36" s="237">
        <f t="shared" ref="AX36" si="12">IF($BC$3="計画",SUM(S37:AT37),IF($BC$3="実績",SUM(S37:AW37),""))</f>
        <v>0</v>
      </c>
      <c r="AY36" s="238"/>
      <c r="AZ36" s="241">
        <f>IF($BC$3="計画",AX36/4,IF($BC$3="実績",AX36/($BA$7/7),""))</f>
        <v>0</v>
      </c>
      <c r="BA36" s="242"/>
      <c r="BB36" s="282"/>
      <c r="BC36" s="283"/>
      <c r="BD36" s="283"/>
      <c r="BE36" s="283"/>
      <c r="BF36" s="283"/>
      <c r="BG36" s="284"/>
    </row>
    <row r="37" spans="2:59" ht="20.25" customHeight="1" x14ac:dyDescent="0.4">
      <c r="B37" s="295"/>
      <c r="C37" s="253"/>
      <c r="D37" s="254"/>
      <c r="E37" s="255"/>
      <c r="F37" s="256"/>
      <c r="G37" s="259"/>
      <c r="H37" s="260"/>
      <c r="I37" s="260"/>
      <c r="J37" s="260"/>
      <c r="K37" s="261"/>
      <c r="L37" s="262"/>
      <c r="M37" s="263"/>
      <c r="N37" s="263"/>
      <c r="O37" s="264"/>
      <c r="P37" s="299" t="s">
        <v>57</v>
      </c>
      <c r="Q37" s="300"/>
      <c r="R37" s="301"/>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237"/>
      <c r="AY37" s="238"/>
      <c r="AZ37" s="241"/>
      <c r="BA37" s="242"/>
      <c r="BB37" s="296"/>
      <c r="BC37" s="297"/>
      <c r="BD37" s="297"/>
      <c r="BE37" s="297"/>
      <c r="BF37" s="297"/>
      <c r="BG37" s="298"/>
    </row>
    <row r="38" spans="2:59" ht="20.25" customHeight="1" x14ac:dyDescent="0.4">
      <c r="B38" s="252">
        <f>B36+1</f>
        <v>12</v>
      </c>
      <c r="C38" s="253"/>
      <c r="D38" s="254"/>
      <c r="E38" s="285"/>
      <c r="F38" s="254"/>
      <c r="G38" s="259"/>
      <c r="H38" s="260"/>
      <c r="I38" s="260"/>
      <c r="J38" s="260"/>
      <c r="K38" s="261"/>
      <c r="L38" s="286"/>
      <c r="M38" s="287"/>
      <c r="N38" s="287"/>
      <c r="O38" s="288"/>
      <c r="P38" s="268" t="s">
        <v>56</v>
      </c>
      <c r="Q38" s="269"/>
      <c r="R38" s="270"/>
      <c r="S38" s="124"/>
      <c r="T38" s="125"/>
      <c r="U38" s="125"/>
      <c r="V38" s="125"/>
      <c r="W38" s="125"/>
      <c r="X38" s="125"/>
      <c r="Y38" s="126"/>
      <c r="Z38" s="124"/>
      <c r="AA38" s="125"/>
      <c r="AB38" s="125"/>
      <c r="AC38" s="125"/>
      <c r="AD38" s="125"/>
      <c r="AE38" s="125"/>
      <c r="AF38" s="126"/>
      <c r="AG38" s="124"/>
      <c r="AH38" s="125"/>
      <c r="AI38" s="125"/>
      <c r="AJ38" s="125"/>
      <c r="AK38" s="125"/>
      <c r="AL38" s="125"/>
      <c r="AM38" s="126"/>
      <c r="AN38" s="124"/>
      <c r="AO38" s="125"/>
      <c r="AP38" s="125"/>
      <c r="AQ38" s="125"/>
      <c r="AR38" s="125"/>
      <c r="AS38" s="125"/>
      <c r="AT38" s="126"/>
      <c r="AU38" s="124"/>
      <c r="AV38" s="125"/>
      <c r="AW38" s="126"/>
      <c r="AX38" s="237">
        <f t="shared" ref="AX38" si="13">IF($BC$3="計画",SUM(S39:AT39),IF($BC$3="実績",SUM(S39:AW39),""))</f>
        <v>0</v>
      </c>
      <c r="AY38" s="238"/>
      <c r="AZ38" s="241">
        <f>IF($BC$3="計画",AX38/4,IF($BC$3="実績",AX38/($BA$7/7),""))</f>
        <v>0</v>
      </c>
      <c r="BA38" s="242"/>
      <c r="BB38" s="282"/>
      <c r="BC38" s="283"/>
      <c r="BD38" s="283"/>
      <c r="BE38" s="283"/>
      <c r="BF38" s="283"/>
      <c r="BG38" s="284"/>
    </row>
    <row r="39" spans="2:59" ht="20.25" customHeight="1" x14ac:dyDescent="0.4">
      <c r="B39" s="295"/>
      <c r="C39" s="253"/>
      <c r="D39" s="254"/>
      <c r="E39" s="255"/>
      <c r="F39" s="256"/>
      <c r="G39" s="259"/>
      <c r="H39" s="260"/>
      <c r="I39" s="260"/>
      <c r="J39" s="260"/>
      <c r="K39" s="261"/>
      <c r="L39" s="262"/>
      <c r="M39" s="263"/>
      <c r="N39" s="263"/>
      <c r="O39" s="264"/>
      <c r="P39" s="299" t="s">
        <v>57</v>
      </c>
      <c r="Q39" s="300"/>
      <c r="R39" s="301"/>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237"/>
      <c r="AY39" s="238"/>
      <c r="AZ39" s="241"/>
      <c r="BA39" s="242"/>
      <c r="BB39" s="296"/>
      <c r="BC39" s="297"/>
      <c r="BD39" s="297"/>
      <c r="BE39" s="297"/>
      <c r="BF39" s="297"/>
      <c r="BG39" s="298"/>
    </row>
    <row r="40" spans="2:59" ht="20.25" customHeight="1" x14ac:dyDescent="0.4">
      <c r="B40" s="252">
        <f>B38+1</f>
        <v>13</v>
      </c>
      <c r="C40" s="253"/>
      <c r="D40" s="254"/>
      <c r="E40" s="285"/>
      <c r="F40" s="254"/>
      <c r="G40" s="259"/>
      <c r="H40" s="260"/>
      <c r="I40" s="260"/>
      <c r="J40" s="260"/>
      <c r="K40" s="261"/>
      <c r="L40" s="286"/>
      <c r="M40" s="287"/>
      <c r="N40" s="287"/>
      <c r="O40" s="288"/>
      <c r="P40" s="268" t="s">
        <v>56</v>
      </c>
      <c r="Q40" s="269"/>
      <c r="R40" s="270"/>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237">
        <f t="shared" ref="AX40" si="14">IF($BC$3="計画",SUM(S41:AT41),IF($BC$3="実績",SUM(S41:AW41),""))</f>
        <v>0</v>
      </c>
      <c r="AY40" s="238"/>
      <c r="AZ40" s="241">
        <f>IF($BC$3="計画",AX40/4,IF($BC$3="実績",AX40/($BA$7/7),""))</f>
        <v>0</v>
      </c>
      <c r="BA40" s="242"/>
      <c r="BB40" s="282"/>
      <c r="BC40" s="283"/>
      <c r="BD40" s="283"/>
      <c r="BE40" s="283"/>
      <c r="BF40" s="283"/>
      <c r="BG40" s="284"/>
    </row>
    <row r="41" spans="2:59" ht="20.25" customHeight="1" x14ac:dyDescent="0.4">
      <c r="B41" s="295"/>
      <c r="C41" s="253"/>
      <c r="D41" s="254"/>
      <c r="E41" s="255"/>
      <c r="F41" s="256"/>
      <c r="G41" s="259"/>
      <c r="H41" s="260"/>
      <c r="I41" s="260"/>
      <c r="J41" s="260"/>
      <c r="K41" s="261"/>
      <c r="L41" s="262"/>
      <c r="M41" s="263"/>
      <c r="N41" s="263"/>
      <c r="O41" s="264"/>
      <c r="P41" s="299" t="s">
        <v>57</v>
      </c>
      <c r="Q41" s="300"/>
      <c r="R41" s="301"/>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237"/>
      <c r="AY41" s="238"/>
      <c r="AZ41" s="241"/>
      <c r="BA41" s="242"/>
      <c r="BB41" s="296"/>
      <c r="BC41" s="297"/>
      <c r="BD41" s="297"/>
      <c r="BE41" s="297"/>
      <c r="BF41" s="297"/>
      <c r="BG41" s="298"/>
    </row>
    <row r="42" spans="2:59" ht="20.25" customHeight="1" x14ac:dyDescent="0.4">
      <c r="B42" s="252">
        <f>B40+1</f>
        <v>14</v>
      </c>
      <c r="C42" s="253"/>
      <c r="D42" s="254"/>
      <c r="E42" s="285"/>
      <c r="F42" s="254"/>
      <c r="G42" s="259"/>
      <c r="H42" s="260"/>
      <c r="I42" s="260"/>
      <c r="J42" s="260"/>
      <c r="K42" s="261"/>
      <c r="L42" s="286"/>
      <c r="M42" s="287"/>
      <c r="N42" s="287"/>
      <c r="O42" s="288"/>
      <c r="P42" s="268" t="s">
        <v>56</v>
      </c>
      <c r="Q42" s="269"/>
      <c r="R42" s="270"/>
      <c r="S42" s="124"/>
      <c r="T42" s="125"/>
      <c r="U42" s="125"/>
      <c r="V42" s="125"/>
      <c r="W42" s="125"/>
      <c r="X42" s="125"/>
      <c r="Y42" s="126"/>
      <c r="Z42" s="124"/>
      <c r="AA42" s="125"/>
      <c r="AB42" s="125"/>
      <c r="AC42" s="125"/>
      <c r="AD42" s="125"/>
      <c r="AE42" s="125"/>
      <c r="AF42" s="126"/>
      <c r="AG42" s="124"/>
      <c r="AH42" s="125"/>
      <c r="AI42" s="125"/>
      <c r="AJ42" s="125"/>
      <c r="AK42" s="125"/>
      <c r="AL42" s="125"/>
      <c r="AM42" s="126"/>
      <c r="AN42" s="124"/>
      <c r="AO42" s="125"/>
      <c r="AP42" s="125"/>
      <c r="AQ42" s="125"/>
      <c r="AR42" s="125"/>
      <c r="AS42" s="125"/>
      <c r="AT42" s="126"/>
      <c r="AU42" s="124"/>
      <c r="AV42" s="125"/>
      <c r="AW42" s="126"/>
      <c r="AX42" s="237">
        <f t="shared" ref="AX42" si="15">IF($BC$3="計画",SUM(S43:AT43),IF($BC$3="実績",SUM(S43:AW43),""))</f>
        <v>0</v>
      </c>
      <c r="AY42" s="238"/>
      <c r="AZ42" s="241">
        <f>IF($BC$3="計画",AX42/4,IF($BC$3="実績",AX42/($BA$7/7),""))</f>
        <v>0</v>
      </c>
      <c r="BA42" s="242"/>
      <c r="BB42" s="282"/>
      <c r="BC42" s="283"/>
      <c r="BD42" s="283"/>
      <c r="BE42" s="283"/>
      <c r="BF42" s="283"/>
      <c r="BG42" s="284"/>
    </row>
    <row r="43" spans="2:59" ht="20.25" customHeight="1" x14ac:dyDescent="0.4">
      <c r="B43" s="295"/>
      <c r="C43" s="253"/>
      <c r="D43" s="254"/>
      <c r="E43" s="255"/>
      <c r="F43" s="256"/>
      <c r="G43" s="259"/>
      <c r="H43" s="260"/>
      <c r="I43" s="260"/>
      <c r="J43" s="260"/>
      <c r="K43" s="261"/>
      <c r="L43" s="262"/>
      <c r="M43" s="263"/>
      <c r="N43" s="263"/>
      <c r="O43" s="264"/>
      <c r="P43" s="299" t="s">
        <v>57</v>
      </c>
      <c r="Q43" s="300"/>
      <c r="R43" s="301"/>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237"/>
      <c r="AY43" s="238"/>
      <c r="AZ43" s="241"/>
      <c r="BA43" s="242"/>
      <c r="BB43" s="296"/>
      <c r="BC43" s="297"/>
      <c r="BD43" s="297"/>
      <c r="BE43" s="297"/>
      <c r="BF43" s="297"/>
      <c r="BG43" s="298"/>
    </row>
    <row r="44" spans="2:59" ht="20.25" customHeight="1" x14ac:dyDescent="0.4">
      <c r="B44" s="252">
        <f>B42+1</f>
        <v>15</v>
      </c>
      <c r="C44" s="253"/>
      <c r="D44" s="254"/>
      <c r="E44" s="285"/>
      <c r="F44" s="254"/>
      <c r="G44" s="259"/>
      <c r="H44" s="260"/>
      <c r="I44" s="260"/>
      <c r="J44" s="260"/>
      <c r="K44" s="261"/>
      <c r="L44" s="286"/>
      <c r="M44" s="287"/>
      <c r="N44" s="287"/>
      <c r="O44" s="288"/>
      <c r="P44" s="268" t="s">
        <v>56</v>
      </c>
      <c r="Q44" s="269"/>
      <c r="R44" s="270"/>
      <c r="S44" s="124"/>
      <c r="T44" s="125"/>
      <c r="U44" s="125"/>
      <c r="V44" s="125"/>
      <c r="W44" s="125"/>
      <c r="X44" s="125"/>
      <c r="Y44" s="126"/>
      <c r="Z44" s="124"/>
      <c r="AA44" s="125"/>
      <c r="AB44" s="125"/>
      <c r="AC44" s="125"/>
      <c r="AD44" s="125"/>
      <c r="AE44" s="125"/>
      <c r="AF44" s="126"/>
      <c r="AG44" s="124"/>
      <c r="AH44" s="125"/>
      <c r="AI44" s="125"/>
      <c r="AJ44" s="125"/>
      <c r="AK44" s="125"/>
      <c r="AL44" s="125"/>
      <c r="AM44" s="126"/>
      <c r="AN44" s="124"/>
      <c r="AO44" s="125"/>
      <c r="AP44" s="125"/>
      <c r="AQ44" s="125"/>
      <c r="AR44" s="125"/>
      <c r="AS44" s="125"/>
      <c r="AT44" s="126"/>
      <c r="AU44" s="124"/>
      <c r="AV44" s="125"/>
      <c r="AW44" s="126"/>
      <c r="AX44" s="237">
        <f t="shared" ref="AX44" si="16">IF($BC$3="計画",SUM(S45:AT45),IF($BC$3="実績",SUM(S45:AW45),""))</f>
        <v>0</v>
      </c>
      <c r="AY44" s="238"/>
      <c r="AZ44" s="241">
        <f>IF($BC$3="計画",AX44/4,IF($BC$3="実績",AX44/($BA$7/7),""))</f>
        <v>0</v>
      </c>
      <c r="BA44" s="242"/>
      <c r="BB44" s="282"/>
      <c r="BC44" s="283"/>
      <c r="BD44" s="283"/>
      <c r="BE44" s="283"/>
      <c r="BF44" s="283"/>
      <c r="BG44" s="284"/>
    </row>
    <row r="45" spans="2:59" ht="20.25" customHeight="1" x14ac:dyDescent="0.4">
      <c r="B45" s="295"/>
      <c r="C45" s="253"/>
      <c r="D45" s="254"/>
      <c r="E45" s="255"/>
      <c r="F45" s="256"/>
      <c r="G45" s="259"/>
      <c r="H45" s="260"/>
      <c r="I45" s="260"/>
      <c r="J45" s="260"/>
      <c r="K45" s="261"/>
      <c r="L45" s="262"/>
      <c r="M45" s="263"/>
      <c r="N45" s="263"/>
      <c r="O45" s="264"/>
      <c r="P45" s="299" t="s">
        <v>57</v>
      </c>
      <c r="Q45" s="300"/>
      <c r="R45" s="301"/>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237"/>
      <c r="AY45" s="238"/>
      <c r="AZ45" s="241"/>
      <c r="BA45" s="242"/>
      <c r="BB45" s="296"/>
      <c r="BC45" s="297"/>
      <c r="BD45" s="297"/>
      <c r="BE45" s="297"/>
      <c r="BF45" s="297"/>
      <c r="BG45" s="298"/>
    </row>
    <row r="46" spans="2:59" ht="20.25" customHeight="1" x14ac:dyDescent="0.4">
      <c r="B46" s="252">
        <f>B44+1</f>
        <v>16</v>
      </c>
      <c r="C46" s="253"/>
      <c r="D46" s="254"/>
      <c r="E46" s="285"/>
      <c r="F46" s="254"/>
      <c r="G46" s="259"/>
      <c r="H46" s="260"/>
      <c r="I46" s="260"/>
      <c r="J46" s="260"/>
      <c r="K46" s="261"/>
      <c r="L46" s="286"/>
      <c r="M46" s="287"/>
      <c r="N46" s="287"/>
      <c r="O46" s="288"/>
      <c r="P46" s="268" t="s">
        <v>56</v>
      </c>
      <c r="Q46" s="269"/>
      <c r="R46" s="270"/>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237">
        <f t="shared" ref="AX46" si="17">IF($BC$3="計画",SUM(S47:AT47),IF($BC$3="実績",SUM(S47:AW47),""))</f>
        <v>0</v>
      </c>
      <c r="AY46" s="238"/>
      <c r="AZ46" s="241">
        <f>IF($BC$3="計画",AX46/4,IF($BC$3="実績",AX46/($BA$7/7),""))</f>
        <v>0</v>
      </c>
      <c r="BA46" s="242"/>
      <c r="BB46" s="282"/>
      <c r="BC46" s="283"/>
      <c r="BD46" s="283"/>
      <c r="BE46" s="283"/>
      <c r="BF46" s="283"/>
      <c r="BG46" s="284"/>
    </row>
    <row r="47" spans="2:59" ht="20.25" customHeight="1" x14ac:dyDescent="0.4">
      <c r="B47" s="295"/>
      <c r="C47" s="253"/>
      <c r="D47" s="254"/>
      <c r="E47" s="255"/>
      <c r="F47" s="256"/>
      <c r="G47" s="259"/>
      <c r="H47" s="260"/>
      <c r="I47" s="260"/>
      <c r="J47" s="260"/>
      <c r="K47" s="261"/>
      <c r="L47" s="262"/>
      <c r="M47" s="263"/>
      <c r="N47" s="263"/>
      <c r="O47" s="264"/>
      <c r="P47" s="299" t="s">
        <v>57</v>
      </c>
      <c r="Q47" s="300"/>
      <c r="R47" s="301"/>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237"/>
      <c r="AY47" s="238"/>
      <c r="AZ47" s="241"/>
      <c r="BA47" s="242"/>
      <c r="BB47" s="296"/>
      <c r="BC47" s="297"/>
      <c r="BD47" s="297"/>
      <c r="BE47" s="297"/>
      <c r="BF47" s="297"/>
      <c r="BG47" s="298"/>
    </row>
    <row r="48" spans="2:59" ht="20.25" customHeight="1" x14ac:dyDescent="0.4">
      <c r="B48" s="252">
        <f>B46+1</f>
        <v>17</v>
      </c>
      <c r="C48" s="253"/>
      <c r="D48" s="254"/>
      <c r="E48" s="285"/>
      <c r="F48" s="254"/>
      <c r="G48" s="259"/>
      <c r="H48" s="260"/>
      <c r="I48" s="260"/>
      <c r="J48" s="260"/>
      <c r="K48" s="261"/>
      <c r="L48" s="286"/>
      <c r="M48" s="287"/>
      <c r="N48" s="287"/>
      <c r="O48" s="288"/>
      <c r="P48" s="268" t="s">
        <v>56</v>
      </c>
      <c r="Q48" s="269"/>
      <c r="R48" s="270"/>
      <c r="S48" s="124"/>
      <c r="T48" s="125"/>
      <c r="U48" s="125"/>
      <c r="V48" s="125"/>
      <c r="W48" s="125"/>
      <c r="X48" s="125"/>
      <c r="Y48" s="126"/>
      <c r="Z48" s="124"/>
      <c r="AA48" s="125"/>
      <c r="AB48" s="125"/>
      <c r="AC48" s="125"/>
      <c r="AD48" s="125"/>
      <c r="AE48" s="125"/>
      <c r="AF48" s="126"/>
      <c r="AG48" s="124"/>
      <c r="AH48" s="125"/>
      <c r="AI48" s="125"/>
      <c r="AJ48" s="125"/>
      <c r="AK48" s="125"/>
      <c r="AL48" s="125"/>
      <c r="AM48" s="126"/>
      <c r="AN48" s="124"/>
      <c r="AO48" s="125"/>
      <c r="AP48" s="125"/>
      <c r="AQ48" s="125"/>
      <c r="AR48" s="125"/>
      <c r="AS48" s="125"/>
      <c r="AT48" s="126"/>
      <c r="AU48" s="124"/>
      <c r="AV48" s="125"/>
      <c r="AW48" s="126"/>
      <c r="AX48" s="237">
        <f t="shared" ref="AX48" si="18">IF($BC$3="計画",SUM(S49:AT49),IF($BC$3="実績",SUM(S49:AW49),""))</f>
        <v>0</v>
      </c>
      <c r="AY48" s="238"/>
      <c r="AZ48" s="241">
        <f>IF($BC$3="計画",AX48/4,IF($BC$3="実績",AX48/($BA$7/7),""))</f>
        <v>0</v>
      </c>
      <c r="BA48" s="242"/>
      <c r="BB48" s="282"/>
      <c r="BC48" s="283"/>
      <c r="BD48" s="283"/>
      <c r="BE48" s="283"/>
      <c r="BF48" s="283"/>
      <c r="BG48" s="284"/>
    </row>
    <row r="49" spans="2:59" ht="20.25" customHeight="1" x14ac:dyDescent="0.4">
      <c r="B49" s="295"/>
      <c r="C49" s="253"/>
      <c r="D49" s="254"/>
      <c r="E49" s="255"/>
      <c r="F49" s="256"/>
      <c r="G49" s="259"/>
      <c r="H49" s="260"/>
      <c r="I49" s="260"/>
      <c r="J49" s="260"/>
      <c r="K49" s="261"/>
      <c r="L49" s="262"/>
      <c r="M49" s="263"/>
      <c r="N49" s="263"/>
      <c r="O49" s="264"/>
      <c r="P49" s="299" t="s">
        <v>57</v>
      </c>
      <c r="Q49" s="300"/>
      <c r="R49" s="301"/>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237"/>
      <c r="AY49" s="238"/>
      <c r="AZ49" s="241"/>
      <c r="BA49" s="242"/>
      <c r="BB49" s="296"/>
      <c r="BC49" s="297"/>
      <c r="BD49" s="297"/>
      <c r="BE49" s="297"/>
      <c r="BF49" s="297"/>
      <c r="BG49" s="298"/>
    </row>
    <row r="50" spans="2:59" ht="20.25" customHeight="1" x14ac:dyDescent="0.4">
      <c r="B50" s="252">
        <f>B48+1</f>
        <v>18</v>
      </c>
      <c r="C50" s="253"/>
      <c r="D50" s="254"/>
      <c r="E50" s="285"/>
      <c r="F50" s="254"/>
      <c r="G50" s="259"/>
      <c r="H50" s="260"/>
      <c r="I50" s="260"/>
      <c r="J50" s="260"/>
      <c r="K50" s="261"/>
      <c r="L50" s="286"/>
      <c r="M50" s="287"/>
      <c r="N50" s="287"/>
      <c r="O50" s="288"/>
      <c r="P50" s="268" t="s">
        <v>56</v>
      </c>
      <c r="Q50" s="269"/>
      <c r="R50" s="270"/>
      <c r="S50" s="124"/>
      <c r="T50" s="125"/>
      <c r="U50" s="125"/>
      <c r="V50" s="125"/>
      <c r="W50" s="125"/>
      <c r="X50" s="125"/>
      <c r="Y50" s="126"/>
      <c r="Z50" s="124"/>
      <c r="AA50" s="125"/>
      <c r="AB50" s="125"/>
      <c r="AC50" s="125"/>
      <c r="AD50" s="125"/>
      <c r="AE50" s="125"/>
      <c r="AF50" s="126"/>
      <c r="AG50" s="124"/>
      <c r="AH50" s="125"/>
      <c r="AI50" s="125"/>
      <c r="AJ50" s="125"/>
      <c r="AK50" s="125"/>
      <c r="AL50" s="125"/>
      <c r="AM50" s="126"/>
      <c r="AN50" s="124"/>
      <c r="AO50" s="125"/>
      <c r="AP50" s="125"/>
      <c r="AQ50" s="125"/>
      <c r="AR50" s="125"/>
      <c r="AS50" s="125"/>
      <c r="AT50" s="126"/>
      <c r="AU50" s="124"/>
      <c r="AV50" s="125"/>
      <c r="AW50" s="126"/>
      <c r="AX50" s="237">
        <f t="shared" ref="AX50" si="19">IF($BC$3="計画",SUM(S51:AT51),IF($BC$3="実績",SUM(S51:AW51),""))</f>
        <v>0</v>
      </c>
      <c r="AY50" s="238"/>
      <c r="AZ50" s="241">
        <f>IF($BC$3="計画",AX50/4,IF($BC$3="実績",AX50/($BA$7/7),""))</f>
        <v>0</v>
      </c>
      <c r="BA50" s="242"/>
      <c r="BB50" s="282"/>
      <c r="BC50" s="283"/>
      <c r="BD50" s="283"/>
      <c r="BE50" s="283"/>
      <c r="BF50" s="283"/>
      <c r="BG50" s="284"/>
    </row>
    <row r="51" spans="2:59" ht="20.25" customHeight="1" thickBot="1" x14ac:dyDescent="0.45">
      <c r="B51" s="252"/>
      <c r="C51" s="302"/>
      <c r="D51" s="303"/>
      <c r="E51" s="285"/>
      <c r="F51" s="254"/>
      <c r="G51" s="259"/>
      <c r="H51" s="260"/>
      <c r="I51" s="260"/>
      <c r="J51" s="260"/>
      <c r="K51" s="261"/>
      <c r="L51" s="286"/>
      <c r="M51" s="287"/>
      <c r="N51" s="287"/>
      <c r="O51" s="288"/>
      <c r="P51" s="249" t="s">
        <v>57</v>
      </c>
      <c r="Q51" s="250"/>
      <c r="R51" s="251"/>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237"/>
      <c r="AY51" s="238"/>
      <c r="AZ51" s="241"/>
      <c r="BA51" s="242"/>
      <c r="BB51" s="246"/>
      <c r="BC51" s="247"/>
      <c r="BD51" s="247"/>
      <c r="BE51" s="247"/>
      <c r="BF51" s="247"/>
      <c r="BG51" s="248"/>
    </row>
    <row r="52" spans="2:59" ht="20.25" customHeight="1" thickBot="1" x14ac:dyDescent="0.45">
      <c r="B52" s="26"/>
      <c r="C52" s="104"/>
      <c r="D52" s="104"/>
      <c r="E52" s="104"/>
      <c r="F52" s="104"/>
      <c r="G52" s="104"/>
      <c r="H52" s="104"/>
      <c r="I52" s="104"/>
      <c r="J52" s="104"/>
      <c r="K52" s="104"/>
      <c r="L52" s="104"/>
      <c r="M52" s="104"/>
      <c r="N52" s="104"/>
      <c r="O52" s="104"/>
      <c r="P52" s="104"/>
      <c r="Q52" s="104"/>
      <c r="R52" s="105"/>
      <c r="S52" s="304"/>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f>SUM(AX16:AY51)</f>
        <v>656</v>
      </c>
      <c r="AY52" s="307"/>
      <c r="AZ52" s="308">
        <f>SUM(AZ16:BA51)</f>
        <v>164</v>
      </c>
      <c r="BA52" s="309"/>
      <c r="BB52" s="310"/>
      <c r="BC52" s="311"/>
      <c r="BD52" s="311"/>
      <c r="BE52" s="311"/>
      <c r="BF52" s="311"/>
      <c r="BG52" s="312"/>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313" t="s">
        <v>65</v>
      </c>
      <c r="M55" s="313"/>
      <c r="N55" s="1"/>
      <c r="O55" s="1"/>
      <c r="P55" s="1"/>
      <c r="Q55" s="1"/>
      <c r="R55" s="1"/>
      <c r="S55" s="1"/>
      <c r="T55" s="1"/>
      <c r="U55" s="164" t="s">
        <v>99</v>
      </c>
      <c r="V55" s="164"/>
      <c r="W55" s="164" t="s">
        <v>100</v>
      </c>
      <c r="X55" s="164"/>
      <c r="Y55" s="164"/>
      <c r="Z55" s="164"/>
      <c r="AA55" s="1"/>
      <c r="AB55" s="157" t="s">
        <v>103</v>
      </c>
      <c r="AC55" s="157"/>
      <c r="AD55" s="157"/>
      <c r="AE55" s="157"/>
      <c r="AH55" s="39" t="s">
        <v>112</v>
      </c>
      <c r="AI55" s="39"/>
      <c r="AJ55" s="1"/>
      <c r="AK55" s="1"/>
      <c r="AL55" s="1"/>
      <c r="AM55" s="10" t="s">
        <v>230</v>
      </c>
      <c r="AV55" s="160">
        <v>10</v>
      </c>
      <c r="AW55" s="161"/>
      <c r="BA55" s="158" t="s">
        <v>8</v>
      </c>
      <c r="BB55" s="159"/>
      <c r="BC55" s="158" t="s">
        <v>9</v>
      </c>
      <c r="BD55" s="176"/>
      <c r="BE55" s="176"/>
      <c r="BF55" s="159"/>
    </row>
    <row r="56" spans="2:59" ht="20.25" customHeight="1" x14ac:dyDescent="0.4">
      <c r="C56" s="314"/>
      <c r="D56" s="314"/>
      <c r="E56" s="314"/>
      <c r="F56" s="321">
        <f>IF(AE2=1,10,IF(AE2=2,11,IF(AE2=3,12,AE2-3)))</f>
        <v>1</v>
      </c>
      <c r="G56" s="321"/>
      <c r="H56" s="321">
        <f>IF(AE2=1,11,IF(AE2=2,12,AE2-2))</f>
        <v>2</v>
      </c>
      <c r="I56" s="321"/>
      <c r="J56" s="321">
        <f>IF(AE2=1,12,AE2-1)</f>
        <v>3</v>
      </c>
      <c r="K56" s="321"/>
      <c r="L56" s="322" t="s">
        <v>64</v>
      </c>
      <c r="M56" s="322"/>
      <c r="N56" s="1"/>
      <c r="O56" s="1"/>
      <c r="P56" s="1"/>
      <c r="Q56" s="1"/>
      <c r="R56" s="1"/>
      <c r="S56" s="1"/>
      <c r="T56" s="1"/>
      <c r="U56" s="153"/>
      <c r="V56" s="153"/>
      <c r="W56" s="153" t="s">
        <v>101</v>
      </c>
      <c r="X56" s="153"/>
      <c r="Y56" s="153" t="s">
        <v>102</v>
      </c>
      <c r="Z56" s="153"/>
      <c r="AA56" s="1"/>
      <c r="AB56" s="153" t="s">
        <v>101</v>
      </c>
      <c r="AC56" s="153"/>
      <c r="AD56" s="153" t="s">
        <v>102</v>
      </c>
      <c r="AE56" s="153"/>
      <c r="AH56" s="39" t="s">
        <v>108</v>
      </c>
      <c r="AI56" s="39"/>
      <c r="AJ56" s="1"/>
      <c r="AK56" s="1"/>
      <c r="AL56" s="1"/>
      <c r="AM56" s="10" t="s">
        <v>231</v>
      </c>
      <c r="AQ56" s="143" t="s">
        <v>232</v>
      </c>
      <c r="AR56" s="162">
        <f>COUNTIFS($C$16:$D$51,"登録訪問介護員",$E$16:$F$51,"C")</f>
        <v>3</v>
      </c>
      <c r="AS56" s="163"/>
      <c r="AU56" s="143" t="s">
        <v>233</v>
      </c>
      <c r="AV56" s="162">
        <f>COUNTIFS($C$16:$D$51,"登録訪問介護員",$E$16:$F$51,"D")</f>
        <v>0</v>
      </c>
      <c r="AW56" s="163"/>
      <c r="BA56" s="158" t="s">
        <v>4</v>
      </c>
      <c r="BB56" s="159"/>
      <c r="BC56" s="158" t="s">
        <v>128</v>
      </c>
      <c r="BD56" s="176"/>
      <c r="BE56" s="176"/>
      <c r="BF56" s="159"/>
    </row>
    <row r="57" spans="2:59" ht="20.25" customHeight="1" x14ac:dyDescent="0.4">
      <c r="C57" s="314" t="s">
        <v>205</v>
      </c>
      <c r="D57" s="314"/>
      <c r="E57" s="314"/>
      <c r="F57" s="315">
        <v>30</v>
      </c>
      <c r="G57" s="315"/>
      <c r="H57" s="315">
        <v>31</v>
      </c>
      <c r="I57" s="315"/>
      <c r="J57" s="315">
        <v>31</v>
      </c>
      <c r="K57" s="315"/>
      <c r="L57" s="316">
        <f>SUM(F57:K57)</f>
        <v>92</v>
      </c>
      <c r="M57" s="316"/>
      <c r="N57" s="1"/>
      <c r="O57" s="1"/>
      <c r="P57" s="1"/>
      <c r="Q57" s="1"/>
      <c r="R57" s="1"/>
      <c r="S57" s="1"/>
      <c r="T57" s="1"/>
      <c r="U57" s="158" t="s">
        <v>4</v>
      </c>
      <c r="V57" s="159"/>
      <c r="W57" s="167">
        <f>SUMIFS($AX$16:$AY$51,$C$16:$D$51,"訪問介護員",$E$16:$F$51,"A")+SUMIFS($AX$16:$AY$51,$C$16:$D$51,"サービス提供責任者",$E$16:$F$51,"A")</f>
        <v>160</v>
      </c>
      <c r="X57" s="168"/>
      <c r="Y57" s="169">
        <f>SUMIFS($AZ$16:$BA$51,$C$16:$D$51,"訪問介護員",$E$16:$F$51,"A")+SUMIFS($AZ$16:$BA$51,$C$16:$D$51,"サービス提供責任者",$E$16:$F$51,"A")</f>
        <v>40</v>
      </c>
      <c r="Z57" s="170"/>
      <c r="AA57" s="1"/>
      <c r="AB57" s="165">
        <v>0</v>
      </c>
      <c r="AC57" s="166"/>
      <c r="AD57" s="180">
        <v>0</v>
      </c>
      <c r="AE57" s="181"/>
      <c r="AH57" s="165">
        <v>1</v>
      </c>
      <c r="AI57" s="166"/>
      <c r="AJ57" s="1"/>
      <c r="AK57" s="1"/>
      <c r="AL57" s="1"/>
      <c r="AM57" s="164" t="s">
        <v>99</v>
      </c>
      <c r="AN57" s="164"/>
      <c r="AO57" s="164" t="s">
        <v>100</v>
      </c>
      <c r="AP57" s="164"/>
      <c r="AQ57" s="164"/>
      <c r="AR57" s="164"/>
      <c r="AS57" s="1"/>
      <c r="AT57" s="157" t="s">
        <v>103</v>
      </c>
      <c r="AU57" s="157"/>
      <c r="AV57" s="157"/>
      <c r="AW57" s="157"/>
      <c r="AX57" s="37"/>
      <c r="BA57" s="158" t="s">
        <v>5</v>
      </c>
      <c r="BB57" s="159"/>
      <c r="BC57" s="158" t="s">
        <v>129</v>
      </c>
      <c r="BD57" s="176"/>
      <c r="BE57" s="176"/>
      <c r="BF57" s="159"/>
    </row>
    <row r="58" spans="2:59" ht="20.25" customHeight="1" x14ac:dyDescent="0.4">
      <c r="C58" s="314" t="s">
        <v>206</v>
      </c>
      <c r="D58" s="314"/>
      <c r="E58" s="314"/>
      <c r="F58" s="315">
        <v>15</v>
      </c>
      <c r="G58" s="315"/>
      <c r="H58" s="315">
        <v>16</v>
      </c>
      <c r="I58" s="315"/>
      <c r="J58" s="315">
        <v>15</v>
      </c>
      <c r="K58" s="315"/>
      <c r="L58" s="316">
        <f>SUM(F58:K58)</f>
        <v>46</v>
      </c>
      <c r="M58" s="316"/>
      <c r="N58" s="1"/>
      <c r="O58" s="1"/>
      <c r="P58" s="1"/>
      <c r="Q58" s="1"/>
      <c r="R58" s="1"/>
      <c r="S58" s="1"/>
      <c r="T58" s="1"/>
      <c r="U58" s="158" t="s">
        <v>5</v>
      </c>
      <c r="V58" s="159"/>
      <c r="W58" s="167">
        <f>SUMIFS($AX$16:$AY$51,$C$16:$D$51,"訪問介護員",$E$16:$F$51,"B")+SUMIFS($AX$16:$AY$51,$C$16:$D$51,"サービス提供責任者",$E$16:$F$51,"B")</f>
        <v>80</v>
      </c>
      <c r="X58" s="168"/>
      <c r="Y58" s="169">
        <f>SUMIFS($AZ$16:$BA$51,$C$16:$D$51,"訪問介護員",$E$16:$F$51,"B")+SUMIFS($AZ$16:$BA$51,$C$16:$D$51,"サービス提供責任者",$E$16:$F$51,"B")</f>
        <v>20</v>
      </c>
      <c r="Z58" s="170"/>
      <c r="AA58" s="1"/>
      <c r="AB58" s="165">
        <v>80</v>
      </c>
      <c r="AC58" s="166"/>
      <c r="AD58" s="180">
        <v>20</v>
      </c>
      <c r="AE58" s="181"/>
      <c r="AH58" s="165">
        <v>0</v>
      </c>
      <c r="AI58" s="166"/>
      <c r="AJ58" s="1"/>
      <c r="AK58" s="1"/>
      <c r="AL58" s="1"/>
      <c r="AM58" s="153"/>
      <c r="AN58" s="153"/>
      <c r="AO58" s="153" t="s">
        <v>101</v>
      </c>
      <c r="AP58" s="153"/>
      <c r="AQ58" s="153" t="s">
        <v>102</v>
      </c>
      <c r="AR58" s="153"/>
      <c r="AS58" s="1"/>
      <c r="AT58" s="153" t="s">
        <v>101</v>
      </c>
      <c r="AU58" s="153"/>
      <c r="AV58" s="153" t="s">
        <v>102</v>
      </c>
      <c r="AW58" s="153"/>
      <c r="AX58" s="37"/>
      <c r="BA58" s="158" t="s">
        <v>6</v>
      </c>
      <c r="BB58" s="159"/>
      <c r="BC58" s="158" t="s">
        <v>130</v>
      </c>
      <c r="BD58" s="176"/>
      <c r="BE58" s="176"/>
      <c r="BF58" s="159"/>
    </row>
    <row r="59" spans="2:59" ht="20.25" customHeight="1" x14ac:dyDescent="0.4">
      <c r="C59" s="314" t="s">
        <v>63</v>
      </c>
      <c r="D59" s="314"/>
      <c r="E59" s="314"/>
      <c r="F59" s="326">
        <v>0.3</v>
      </c>
      <c r="G59" s="326"/>
      <c r="H59" s="326">
        <v>0.4</v>
      </c>
      <c r="I59" s="326"/>
      <c r="J59" s="326">
        <v>0.3</v>
      </c>
      <c r="K59" s="326"/>
      <c r="L59" s="327">
        <f>SUM(F59:K59)</f>
        <v>1</v>
      </c>
      <c r="M59" s="327"/>
      <c r="N59" s="1"/>
      <c r="O59" s="27"/>
      <c r="P59" s="28" t="s">
        <v>67</v>
      </c>
      <c r="Q59" s="28"/>
      <c r="R59" s="1"/>
      <c r="S59" s="1"/>
      <c r="T59" s="1"/>
      <c r="U59" s="158" t="s">
        <v>6</v>
      </c>
      <c r="V59" s="159"/>
      <c r="W59" s="167">
        <f>SUMIFS($AX$16:$AY$51,$C$16:$D$51,"訪問介護員",$E$16:$F$51,"C")+SUMIFS($AX$16:$AY$51,$C$16:$D$51,"サービス提供責任者",$E$16:$F$51,"C")</f>
        <v>208</v>
      </c>
      <c r="X59" s="168"/>
      <c r="Y59" s="169">
        <f>SUMIFS($AZ$16:$BA$51,$C$16:$D$51,"訪問介護員",$E$16:$F$51,"C")+SUMIFS($AZ$16:$BA$51,$C$16:$D$51,"サービス提供責任者",$E$16:$F$51,"C")</f>
        <v>52</v>
      </c>
      <c r="Z59" s="170"/>
      <c r="AA59" s="1"/>
      <c r="AB59" s="165">
        <v>208</v>
      </c>
      <c r="AC59" s="166"/>
      <c r="AD59" s="171">
        <v>52</v>
      </c>
      <c r="AE59" s="172"/>
      <c r="AH59" s="167" t="s">
        <v>81</v>
      </c>
      <c r="AI59" s="168"/>
      <c r="AJ59" s="1"/>
      <c r="AK59" s="1"/>
      <c r="AL59" s="1"/>
      <c r="AM59" s="158" t="s">
        <v>6</v>
      </c>
      <c r="AN59" s="159"/>
      <c r="AO59" s="167">
        <f>SUMIFS($AX$16:$AY$51,$C$16:$D$51,"登録訪問介護員",$E$16:$F$51,"C")</f>
        <v>127.99999999999997</v>
      </c>
      <c r="AP59" s="168"/>
      <c r="AQ59" s="169">
        <f>SUMIFS($AZ$16:$BA$51,$C$16:$D$51,"登録訪問介護員",$E$16:$F$51,"C")</f>
        <v>31.999999999999993</v>
      </c>
      <c r="AR59" s="170"/>
      <c r="AS59" s="1"/>
      <c r="AT59" s="165">
        <v>120</v>
      </c>
      <c r="AU59" s="166"/>
      <c r="AV59" s="171">
        <v>30</v>
      </c>
      <c r="AW59" s="172"/>
      <c r="BA59" s="158" t="s">
        <v>7</v>
      </c>
      <c r="BB59" s="159"/>
      <c r="BC59" s="158" t="s">
        <v>172</v>
      </c>
      <c r="BD59" s="176"/>
      <c r="BE59" s="176"/>
      <c r="BF59" s="159"/>
    </row>
    <row r="60" spans="2:59" ht="20.25" customHeight="1" x14ac:dyDescent="0.4">
      <c r="C60" s="314" t="s">
        <v>64</v>
      </c>
      <c r="D60" s="314"/>
      <c r="E60" s="314"/>
      <c r="F60" s="327">
        <f>SUM(F57:G59)</f>
        <v>45.3</v>
      </c>
      <c r="G60" s="327"/>
      <c r="H60" s="327">
        <f>SUM(H57:I59)</f>
        <v>47.4</v>
      </c>
      <c r="I60" s="327"/>
      <c r="J60" s="327">
        <f>SUM(J57:K59)</f>
        <v>46.3</v>
      </c>
      <c r="K60" s="327"/>
      <c r="L60" s="327">
        <f>SUM(L57:M59)</f>
        <v>139</v>
      </c>
      <c r="M60" s="327"/>
      <c r="N60" s="328" t="s">
        <v>66</v>
      </c>
      <c r="O60" s="329"/>
      <c r="P60" s="182">
        <f>L60/3</f>
        <v>46.333333333333336</v>
      </c>
      <c r="Q60" s="182"/>
      <c r="R60" s="1"/>
      <c r="S60" s="1"/>
      <c r="T60" s="1"/>
      <c r="U60" s="158" t="s">
        <v>7</v>
      </c>
      <c r="V60" s="159"/>
      <c r="W60" s="167">
        <f>SUMIFS($AX$16:$AY$51,$C$16:$D$51,"訪問介護員",$E$16:$F$51,"D")+SUMIFS($AX$16:$AY$51,$C$16:$D$51,"サービス提供責任者",$E$16:$F$51,"D")</f>
        <v>0</v>
      </c>
      <c r="X60" s="168"/>
      <c r="Y60" s="169">
        <f>SUMIFS($AZ$16:$BA$51,$C$16:$D$51,"訪問介護員",$E$16:$F$51,"D")+SUMIFS($AZ$16:$BA$51,$C$16:$D$51,"サービス提供責任者",$E$16:$F$51,"D")</f>
        <v>0</v>
      </c>
      <c r="Z60" s="170"/>
      <c r="AA60" s="1"/>
      <c r="AB60" s="165">
        <v>0</v>
      </c>
      <c r="AC60" s="166"/>
      <c r="AD60" s="171">
        <v>0</v>
      </c>
      <c r="AE60" s="172"/>
      <c r="AH60" s="167" t="s">
        <v>81</v>
      </c>
      <c r="AI60" s="168"/>
      <c r="AJ60" s="1"/>
      <c r="AK60" s="1"/>
      <c r="AL60" s="1"/>
      <c r="AM60" s="158" t="s">
        <v>7</v>
      </c>
      <c r="AN60" s="159"/>
      <c r="AO60" s="167">
        <f>SUMIFS($AX$16:$AY$51,$C$16:$D$51,"登録訪問介護員",$E$16:$F$51,"D")</f>
        <v>0</v>
      </c>
      <c r="AP60" s="168"/>
      <c r="AQ60" s="169">
        <f>SUMIFS($AZ$16:$BA$51,$C$16:$D$51,"登録訪問介護員",$E$16:$F$51,"D")</f>
        <v>0</v>
      </c>
      <c r="AR60" s="170"/>
      <c r="AS60" s="1"/>
      <c r="AT60" s="165">
        <v>0</v>
      </c>
      <c r="AU60" s="166"/>
      <c r="AV60" s="171">
        <v>0</v>
      </c>
      <c r="AW60" s="172"/>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8" t="s">
        <v>64</v>
      </c>
      <c r="V61" s="159"/>
      <c r="W61" s="167">
        <f>SUM(W57:X60)</f>
        <v>448</v>
      </c>
      <c r="X61" s="168"/>
      <c r="Y61" s="169">
        <f>SUM(Y57:Z60)</f>
        <v>112</v>
      </c>
      <c r="Z61" s="170"/>
      <c r="AA61" s="1"/>
      <c r="AB61" s="167">
        <f>SUM(AB57:AC60)</f>
        <v>288</v>
      </c>
      <c r="AC61" s="168"/>
      <c r="AD61" s="169">
        <f>SUM(AD57:AE60)</f>
        <v>72</v>
      </c>
      <c r="AE61" s="170"/>
      <c r="AH61" s="167">
        <f>SUM(AH57:AI58)</f>
        <v>1</v>
      </c>
      <c r="AI61" s="168"/>
      <c r="AJ61" s="1"/>
      <c r="AK61" s="1"/>
      <c r="AL61" s="1"/>
      <c r="AM61" s="158" t="s">
        <v>64</v>
      </c>
      <c r="AN61" s="159"/>
      <c r="AO61" s="167">
        <f>SUM(AO59:AP60)</f>
        <v>127.99999999999997</v>
      </c>
      <c r="AP61" s="168"/>
      <c r="AQ61" s="169">
        <f>SUM(AQ59:AR60)</f>
        <v>31.999999999999993</v>
      </c>
      <c r="AR61" s="170"/>
      <c r="AS61" s="1"/>
      <c r="AT61" s="167">
        <f>SUM(AT59:AU60)</f>
        <v>120</v>
      </c>
      <c r="AU61" s="168"/>
      <c r="AV61" s="169">
        <f>SUM(AV59:AW60)</f>
        <v>30</v>
      </c>
      <c r="AW61" s="170"/>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19">
        <f>P60</f>
        <v>46.333333333333336</v>
      </c>
      <c r="D63" s="320"/>
      <c r="E63" s="141" t="s">
        <v>68</v>
      </c>
      <c r="F63" s="317">
        <v>40</v>
      </c>
      <c r="G63" s="318"/>
      <c r="H63" s="141" t="s">
        <v>69</v>
      </c>
      <c r="I63" s="319">
        <f>C63/F63</f>
        <v>1.1583333333333334</v>
      </c>
      <c r="J63" s="320"/>
      <c r="K63" s="141" t="s">
        <v>70</v>
      </c>
      <c r="L63" s="323">
        <f>IF(C63&lt;40,1,ROUNDUP(I63,1))</f>
        <v>1.2000000000000002</v>
      </c>
      <c r="M63" s="324"/>
      <c r="N63" s="325"/>
      <c r="O63" s="1"/>
      <c r="S63" s="1"/>
      <c r="T63" s="1"/>
      <c r="U63" s="2" t="s">
        <v>110</v>
      </c>
      <c r="V63" s="1"/>
      <c r="W63" s="1"/>
      <c r="X63" s="1"/>
      <c r="Y63" s="1"/>
      <c r="Z63" s="1"/>
      <c r="AA63" s="40" t="s">
        <v>248</v>
      </c>
      <c r="AB63" s="330" t="s">
        <v>249</v>
      </c>
      <c r="AC63" s="33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3" t="s">
        <v>106</v>
      </c>
      <c r="AF65" s="153"/>
      <c r="AG65" s="153"/>
      <c r="AH65" s="153"/>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3">
        <f>IF($AB$63="週",AD61,AB61)</f>
        <v>72</v>
      </c>
      <c r="V66" s="174"/>
      <c r="W66" s="174"/>
      <c r="X66" s="175"/>
      <c r="Y66" s="141" t="s">
        <v>68</v>
      </c>
      <c r="Z66" s="158">
        <f>IF($AB$63="週",$AW$5,$BA$5)</f>
        <v>40</v>
      </c>
      <c r="AA66" s="176"/>
      <c r="AB66" s="176"/>
      <c r="AC66" s="159"/>
      <c r="AD66" s="141" t="s">
        <v>69</v>
      </c>
      <c r="AE66" s="177">
        <f>ROUNDDOWN(U66/Z66,1)</f>
        <v>1.8</v>
      </c>
      <c r="AF66" s="178"/>
      <c r="AG66" s="178"/>
      <c r="AH66" s="179"/>
      <c r="AI66" s="1"/>
      <c r="AJ66" s="1"/>
      <c r="AK66" s="1"/>
      <c r="AL66" s="1"/>
      <c r="AM66" s="173">
        <f>IF($AB$63="週",AV61,AT61)</f>
        <v>30</v>
      </c>
      <c r="AN66" s="174"/>
      <c r="AO66" s="174"/>
      <c r="AP66" s="175"/>
      <c r="AQ66" s="141" t="s">
        <v>68</v>
      </c>
      <c r="AR66" s="158">
        <f>IF($AB$63="週",$AW$5,$BA$5)</f>
        <v>40</v>
      </c>
      <c r="AS66" s="176"/>
      <c r="AT66" s="176"/>
      <c r="AU66" s="159"/>
      <c r="AV66" s="141" t="s">
        <v>69</v>
      </c>
      <c r="AW66" s="177">
        <f>ROUNDDOWN(AM66/AR66,1)</f>
        <v>0.7</v>
      </c>
      <c r="AX66" s="178"/>
      <c r="AY66" s="178"/>
      <c r="AZ66" s="179"/>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1"/>
      <c r="AF69" s="141"/>
      <c r="AG69" s="141"/>
      <c r="AH69" s="141"/>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3" t="s">
        <v>64</v>
      </c>
      <c r="AF70" s="153"/>
      <c r="AG70" s="153"/>
      <c r="AH70" s="153"/>
      <c r="AI70" s="1"/>
      <c r="AJ70" s="1"/>
      <c r="AK70" s="1"/>
      <c r="AL70" s="1"/>
      <c r="AM70" s="1"/>
      <c r="AN70" s="12"/>
      <c r="AO70" s="13"/>
      <c r="AP70" s="13"/>
      <c r="AQ70" s="1"/>
      <c r="AR70" s="1"/>
      <c r="AS70" s="1"/>
      <c r="AT70" s="1"/>
      <c r="AU70" s="1"/>
      <c r="AV70" s="1"/>
      <c r="AW70" s="1"/>
      <c r="AX70" s="1"/>
      <c r="BA70" s="1"/>
      <c r="BB70" s="1"/>
      <c r="BC70" s="153" t="s">
        <v>237</v>
      </c>
      <c r="BD70" s="153"/>
      <c r="BE70" s="153"/>
      <c r="BF70" s="153"/>
    </row>
    <row r="71" spans="1:61" ht="20.25" customHeight="1" x14ac:dyDescent="0.4">
      <c r="D71" s="77"/>
      <c r="E71" s="78"/>
      <c r="G71" s="1"/>
      <c r="H71" s="1"/>
      <c r="I71" s="1"/>
      <c r="J71" s="1"/>
      <c r="K71" s="1"/>
      <c r="L71" s="1"/>
      <c r="M71" s="1"/>
      <c r="N71" s="1"/>
      <c r="O71" s="1"/>
      <c r="P71" s="1"/>
      <c r="Q71" s="1"/>
      <c r="R71" s="1"/>
      <c r="S71" s="1"/>
      <c r="T71" s="1"/>
      <c r="U71" s="158">
        <f>AH61</f>
        <v>1</v>
      </c>
      <c r="V71" s="176"/>
      <c r="W71" s="176"/>
      <c r="X71" s="159"/>
      <c r="Y71" s="141" t="s">
        <v>204</v>
      </c>
      <c r="Z71" s="177">
        <f>AE66</f>
        <v>1.8</v>
      </c>
      <c r="AA71" s="178"/>
      <c r="AB71" s="178"/>
      <c r="AC71" s="179"/>
      <c r="AD71" s="141" t="s">
        <v>69</v>
      </c>
      <c r="AE71" s="154">
        <f>ROUNDDOWN(U71+Z71,1)</f>
        <v>2.8</v>
      </c>
      <c r="AF71" s="155"/>
      <c r="AG71" s="155"/>
      <c r="AH71" s="156"/>
      <c r="AI71" s="1"/>
      <c r="AJ71" s="1"/>
      <c r="AK71" s="1"/>
      <c r="AL71" s="1"/>
      <c r="AM71" s="1"/>
      <c r="AN71" s="12"/>
      <c r="AO71" s="13"/>
      <c r="AP71" s="13"/>
      <c r="AQ71" s="1"/>
      <c r="AR71" s="1"/>
      <c r="AS71" s="1"/>
      <c r="AT71" s="1"/>
      <c r="AU71" s="1"/>
      <c r="AV71" s="1"/>
      <c r="AW71" s="1"/>
      <c r="AX71" s="1"/>
      <c r="BA71" s="1"/>
      <c r="BB71" s="1"/>
      <c r="BC71" s="154">
        <f>AE71+AW66</f>
        <v>3.5</v>
      </c>
      <c r="BD71" s="155"/>
      <c r="BE71" s="155"/>
      <c r="BF71" s="156"/>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T78" s="1"/>
      <c r="AU78" s="1"/>
      <c r="AV78" s="1"/>
      <c r="AW78" s="1"/>
      <c r="AX78" s="1"/>
      <c r="AY78" s="1"/>
      <c r="AZ78" s="1"/>
      <c r="BA78" s="1"/>
      <c r="BB78" s="1"/>
      <c r="BC78" s="1"/>
      <c r="BD78" s="1"/>
      <c r="BE78" s="1"/>
      <c r="BF78" s="1"/>
      <c r="BG78" s="1"/>
      <c r="BH78" s="1"/>
      <c r="BI78" s="13"/>
    </row>
  </sheetData>
  <sheetProtection sheet="1" insertRows="0"/>
  <mergeCells count="335">
    <mergeCell ref="Z66:AC66"/>
    <mergeCell ref="AE66:AH66"/>
    <mergeCell ref="AE65:AH65"/>
    <mergeCell ref="U71:X71"/>
    <mergeCell ref="Z71:AC71"/>
    <mergeCell ref="AE71:AH71"/>
    <mergeCell ref="AE70:AH70"/>
    <mergeCell ref="W61:X61"/>
    <mergeCell ref="Y61:Z61"/>
    <mergeCell ref="AD61:AE61"/>
    <mergeCell ref="U66:X66"/>
    <mergeCell ref="AB61:AC61"/>
    <mergeCell ref="AB63:AC63"/>
    <mergeCell ref="F63:G63"/>
    <mergeCell ref="I63:J63"/>
    <mergeCell ref="C56:E56"/>
    <mergeCell ref="F56:G56"/>
    <mergeCell ref="H56:I56"/>
    <mergeCell ref="J56:K56"/>
    <mergeCell ref="L56:M56"/>
    <mergeCell ref="L57:M57"/>
    <mergeCell ref="C63:D63"/>
    <mergeCell ref="L63:N63"/>
    <mergeCell ref="C59:E59"/>
    <mergeCell ref="F59:G59"/>
    <mergeCell ref="H59:I59"/>
    <mergeCell ref="J59:K59"/>
    <mergeCell ref="L59:M59"/>
    <mergeCell ref="C60:E60"/>
    <mergeCell ref="F60:G60"/>
    <mergeCell ref="H60:I60"/>
    <mergeCell ref="J60:K60"/>
    <mergeCell ref="L60:M60"/>
    <mergeCell ref="N60:O60"/>
    <mergeCell ref="L55:M55"/>
    <mergeCell ref="C58:E58"/>
    <mergeCell ref="F58:G58"/>
    <mergeCell ref="H58:I58"/>
    <mergeCell ref="J58:K58"/>
    <mergeCell ref="L58:M58"/>
    <mergeCell ref="C57:E57"/>
    <mergeCell ref="F57:G57"/>
    <mergeCell ref="H57:I57"/>
    <mergeCell ref="J57:K57"/>
    <mergeCell ref="AX50:AY51"/>
    <mergeCell ref="AZ50:BA51"/>
    <mergeCell ref="BB50:BG51"/>
    <mergeCell ref="P51:R51"/>
    <mergeCell ref="S52:AW52"/>
    <mergeCell ref="AX52:AY52"/>
    <mergeCell ref="AZ52:BA52"/>
    <mergeCell ref="BB52:BG52"/>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K7:M7"/>
    <mergeCell ref="O7:Q7"/>
    <mergeCell ref="S7:T7"/>
    <mergeCell ref="B8:U8"/>
    <mergeCell ref="B9:U9"/>
    <mergeCell ref="B4:I4"/>
    <mergeCell ref="K6:M6"/>
    <mergeCell ref="O6:Q6"/>
    <mergeCell ref="S6:T6"/>
    <mergeCell ref="AP1:BD1"/>
    <mergeCell ref="X2:Y2"/>
    <mergeCell ref="AA2:AB2"/>
    <mergeCell ref="AE2:AF2"/>
    <mergeCell ref="AP2:BD2"/>
    <mergeCell ref="BC3:BF3"/>
    <mergeCell ref="BA5:BB5"/>
    <mergeCell ref="AS5:AT5"/>
    <mergeCell ref="BA7:BB7"/>
    <mergeCell ref="AW5:AX5"/>
    <mergeCell ref="AO60:AP60"/>
    <mergeCell ref="AQ60:AR60"/>
    <mergeCell ref="AV60:AW60"/>
    <mergeCell ref="AO61:AP61"/>
    <mergeCell ref="AQ61:AR61"/>
    <mergeCell ref="AV61:AW61"/>
    <mergeCell ref="BA55:BB55"/>
    <mergeCell ref="BC55:BF55"/>
    <mergeCell ref="BA56:BB56"/>
    <mergeCell ref="BC56:BF56"/>
    <mergeCell ref="BA57:BB57"/>
    <mergeCell ref="BC57:BF57"/>
    <mergeCell ref="BA58:BB58"/>
    <mergeCell ref="BC58:BF58"/>
    <mergeCell ref="BA59:BB59"/>
    <mergeCell ref="BC59:BF59"/>
    <mergeCell ref="AH57:AI57"/>
    <mergeCell ref="AH58:AI58"/>
    <mergeCell ref="AH59:AI59"/>
    <mergeCell ref="AH60:AI60"/>
    <mergeCell ref="AH61:AI61"/>
    <mergeCell ref="AD59:AE59"/>
    <mergeCell ref="AD58:AE58"/>
    <mergeCell ref="AD60:AE60"/>
    <mergeCell ref="P60:Q60"/>
    <mergeCell ref="W60:X60"/>
    <mergeCell ref="Y60:Z60"/>
    <mergeCell ref="W59:X59"/>
    <mergeCell ref="Y59:Z59"/>
    <mergeCell ref="U58:V58"/>
    <mergeCell ref="U59:V59"/>
    <mergeCell ref="U60:V60"/>
    <mergeCell ref="U61:V61"/>
    <mergeCell ref="W58:X58"/>
    <mergeCell ref="Y58:Z58"/>
    <mergeCell ref="AB58:AC58"/>
    <mergeCell ref="AB59:AC59"/>
    <mergeCell ref="AB60:AC60"/>
    <mergeCell ref="W56:X56"/>
    <mergeCell ref="Y56:Z56"/>
    <mergeCell ref="W55:Z55"/>
    <mergeCell ref="U55:V56"/>
    <mergeCell ref="AB55:AE55"/>
    <mergeCell ref="AB56:AC56"/>
    <mergeCell ref="AD56:AE56"/>
    <mergeCell ref="AB57:AC57"/>
    <mergeCell ref="AD57:AE57"/>
    <mergeCell ref="W57:X57"/>
    <mergeCell ref="Y57:Z57"/>
    <mergeCell ref="U57:V57"/>
    <mergeCell ref="BC70:BF70"/>
    <mergeCell ref="BC71:BF71"/>
    <mergeCell ref="AT57:AW57"/>
    <mergeCell ref="AT58:AU58"/>
    <mergeCell ref="AM59:AN59"/>
    <mergeCell ref="AM60:AN60"/>
    <mergeCell ref="AM61:AN61"/>
    <mergeCell ref="AV55:AW55"/>
    <mergeCell ref="AR56:AS56"/>
    <mergeCell ref="AO57:AR57"/>
    <mergeCell ref="AM57:AN58"/>
    <mergeCell ref="AT59:AU59"/>
    <mergeCell ref="AT60:AU60"/>
    <mergeCell ref="AT61:AU61"/>
    <mergeCell ref="AQ59:AR59"/>
    <mergeCell ref="AV59:AW59"/>
    <mergeCell ref="AV56:AW56"/>
    <mergeCell ref="AO58:AP58"/>
    <mergeCell ref="AQ58:AR58"/>
    <mergeCell ref="AV58:AW58"/>
    <mergeCell ref="AO59:AP59"/>
    <mergeCell ref="AM66:AP66"/>
    <mergeCell ref="AR66:AU66"/>
    <mergeCell ref="AW66:AZ66"/>
  </mergeCells>
  <phoneticPr fontId="1"/>
  <dataValidations count="8">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F63">
      <formula1>"40,50"</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S34:AW34 S36:AW36 S38:AW38 S40:AW40 S42:AW42 S44:AW44 S46:AW46 S48:AW48 S50:AW50 S18:AW18 S30:AW30 S20:AW20 S22:AW22 S24:AW24 S26:AW26 S28:AW28 S32:AW32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A33" sqref="A33:XFD33"/>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I78"/>
  <sheetViews>
    <sheetView showGridLines="0" view="pageBreakPreview" zoomScale="75" zoomScaleNormal="55" zoomScaleSheetLayoutView="75" workbookViewId="0">
      <selection activeCell="S22" sqref="S2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3" t="s">
        <v>185</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2</v>
      </c>
      <c r="Y2" s="185"/>
      <c r="Z2" s="18" t="s">
        <v>18</v>
      </c>
      <c r="AA2" s="186">
        <f>IF(X2=0,"",YEAR(DATE(2018+X2,1,1)))</f>
        <v>2020</v>
      </c>
      <c r="AB2" s="186"/>
      <c r="AC2" s="19" t="s">
        <v>22</v>
      </c>
      <c r="AD2" s="19" t="s">
        <v>23</v>
      </c>
      <c r="AE2" s="185">
        <v>4</v>
      </c>
      <c r="AF2" s="185"/>
      <c r="AG2" s="19" t="s">
        <v>24</v>
      </c>
      <c r="AM2" s="14"/>
      <c r="AN2" s="8" t="s">
        <v>19</v>
      </c>
      <c r="AO2" s="8" t="s">
        <v>18</v>
      </c>
      <c r="AP2" s="187"/>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188" t="s">
        <v>141</v>
      </c>
      <c r="BD3" s="189"/>
      <c r="BE3" s="189"/>
      <c r="BF3" s="189"/>
      <c r="BG3" s="8"/>
      <c r="BH3" s="8"/>
    </row>
    <row r="4" spans="2:60" s="7" customFormat="1" ht="20.25" customHeight="1" x14ac:dyDescent="0.4">
      <c r="B4" s="204" t="s">
        <v>178</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0">
        <v>8</v>
      </c>
      <c r="AT5" s="190"/>
      <c r="AU5" s="71" t="s">
        <v>58</v>
      </c>
      <c r="AV5" s="70"/>
      <c r="AW5" s="190">
        <v>40</v>
      </c>
      <c r="AX5" s="190"/>
      <c r="AY5" s="71" t="s">
        <v>59</v>
      </c>
      <c r="AZ5" s="70"/>
      <c r="BA5" s="190">
        <v>160</v>
      </c>
      <c r="BB5" s="190"/>
      <c r="BC5" s="71" t="s">
        <v>217</v>
      </c>
      <c r="BD5" s="70"/>
      <c r="BE5" s="71"/>
      <c r="BF5" s="70"/>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5"/>
      <c r="L6" s="195"/>
      <c r="M6" s="195"/>
      <c r="N6" s="68" t="s">
        <v>51</v>
      </c>
      <c r="O6" s="195"/>
      <c r="P6" s="195"/>
      <c r="Q6" s="195"/>
      <c r="R6" s="64" t="s">
        <v>124</v>
      </c>
      <c r="S6" s="196" t="str">
        <f>IF(OR(K6="",O6=""),"",(O6+IF(K6&gt;O6,1,0)-K6)*24)</f>
        <v/>
      </c>
      <c r="T6" s="196"/>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20" t="s">
        <v>123</v>
      </c>
      <c r="C7" s="120" t="s">
        <v>123</v>
      </c>
      <c r="D7" s="120" t="s">
        <v>123</v>
      </c>
      <c r="E7" s="120" t="s">
        <v>123</v>
      </c>
      <c r="F7" s="120" t="s">
        <v>123</v>
      </c>
      <c r="G7" s="120" t="s">
        <v>122</v>
      </c>
      <c r="H7" s="120" t="s">
        <v>122</v>
      </c>
      <c r="I7" s="120" t="s">
        <v>122</v>
      </c>
      <c r="J7" s="68" t="s">
        <v>70</v>
      </c>
      <c r="K7" s="195"/>
      <c r="L7" s="195"/>
      <c r="M7" s="195"/>
      <c r="N7" s="68" t="s">
        <v>51</v>
      </c>
      <c r="O7" s="195"/>
      <c r="P7" s="195"/>
      <c r="Q7" s="195"/>
      <c r="R7" s="64" t="s">
        <v>124</v>
      </c>
      <c r="S7" s="196" t="str">
        <f>IF(OR(K7="",O7=""),"",(O7+IF(K7&gt;O7,1,0)-K7)*24)</f>
        <v/>
      </c>
      <c r="T7" s="196"/>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193">
        <f>DAY(EOMONTH(DATE(AA2,AE2,1),0))</f>
        <v>30</v>
      </c>
      <c r="BB7" s="194"/>
      <c r="BC7" s="71" t="s">
        <v>61</v>
      </c>
      <c r="BF7" s="75"/>
      <c r="BH7" s="8"/>
    </row>
    <row r="8" spans="2:60" s="7" customFormat="1" ht="20.25" customHeight="1" x14ac:dyDescent="0.4">
      <c r="B8" s="197" t="s">
        <v>196</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151</v>
      </c>
      <c r="D11" s="223"/>
      <c r="E11" s="227" t="s">
        <v>152</v>
      </c>
      <c r="F11" s="223"/>
      <c r="G11" s="227" t="s">
        <v>153</v>
      </c>
      <c r="H11" s="222"/>
      <c r="I11" s="222"/>
      <c r="J11" s="222"/>
      <c r="K11" s="223"/>
      <c r="L11" s="227" t="s">
        <v>154</v>
      </c>
      <c r="M11" s="222"/>
      <c r="N11" s="222"/>
      <c r="O11" s="230"/>
      <c r="P11" s="34"/>
      <c r="Q11" s="34"/>
      <c r="R11" s="34"/>
      <c r="S11" s="233" t="s">
        <v>155</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156</v>
      </c>
      <c r="BA11" s="208"/>
      <c r="BB11" s="215" t="s">
        <v>193</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35"/>
      <c r="Q12" s="35"/>
      <c r="R12" s="35"/>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35"/>
      <c r="Q14" s="35"/>
      <c r="R14" s="35"/>
      <c r="S14" s="4">
        <f>WEEKDAY(DATE($AA$2,$AE$2,1))</f>
        <v>4</v>
      </c>
      <c r="T14" s="38">
        <f>WEEKDAY(DATE($AA$2,$AE$2,2))</f>
        <v>5</v>
      </c>
      <c r="U14" s="38">
        <f>WEEKDAY(DATE($AA$2,$AE$2,3))</f>
        <v>6</v>
      </c>
      <c r="V14" s="38">
        <f>WEEKDAY(DATE($AA$2,$AE$2,4))</f>
        <v>7</v>
      </c>
      <c r="W14" s="38">
        <f>WEEKDAY(DATE($AA$2,$AE$2,5))</f>
        <v>1</v>
      </c>
      <c r="X14" s="38">
        <f>WEEKDAY(DATE($AA$2,$AE$2,6))</f>
        <v>2</v>
      </c>
      <c r="Y14" s="5">
        <f>WEEKDAY(DATE($AA$2,$AE$2,7))</f>
        <v>3</v>
      </c>
      <c r="Z14" s="4">
        <f>WEEKDAY(DATE($AA$2,$AE$2,8))</f>
        <v>4</v>
      </c>
      <c r="AA14" s="38">
        <f>WEEKDAY(DATE($AA$2,$AE$2,9))</f>
        <v>5</v>
      </c>
      <c r="AB14" s="38">
        <f>WEEKDAY(DATE($AA$2,$AE$2,10))</f>
        <v>6</v>
      </c>
      <c r="AC14" s="38">
        <f>WEEKDAY(DATE($AA$2,$AE$2,11))</f>
        <v>7</v>
      </c>
      <c r="AD14" s="38">
        <f>WEEKDAY(DATE($AA$2,$AE$2,12))</f>
        <v>1</v>
      </c>
      <c r="AE14" s="38">
        <f>WEEKDAY(DATE($AA$2,$AE$2,13))</f>
        <v>2</v>
      </c>
      <c r="AF14" s="5">
        <f>WEEKDAY(DATE($AA$2,$AE$2,14))</f>
        <v>3</v>
      </c>
      <c r="AG14" s="4">
        <f>WEEKDAY(DATE($AA$2,$AE$2,15))</f>
        <v>4</v>
      </c>
      <c r="AH14" s="38">
        <f>WEEKDAY(DATE($AA$2,$AE$2,16))</f>
        <v>5</v>
      </c>
      <c r="AI14" s="38">
        <f>WEEKDAY(DATE($AA$2,$AE$2,17))</f>
        <v>6</v>
      </c>
      <c r="AJ14" s="38">
        <f>WEEKDAY(DATE($AA$2,$AE$2,18))</f>
        <v>7</v>
      </c>
      <c r="AK14" s="38">
        <f>WEEKDAY(DATE($AA$2,$AE$2,19))</f>
        <v>1</v>
      </c>
      <c r="AL14" s="38">
        <f>WEEKDAY(DATE($AA$2,$AE$2,20))</f>
        <v>2</v>
      </c>
      <c r="AM14" s="5">
        <f>WEEKDAY(DATE($AA$2,$AE$2,21))</f>
        <v>3</v>
      </c>
      <c r="AN14" s="4">
        <f>WEEKDAY(DATE($AA$2,$AE$2,22))</f>
        <v>4</v>
      </c>
      <c r="AO14" s="38">
        <f>WEEKDAY(DATE($AA$2,$AE$2,23))</f>
        <v>5</v>
      </c>
      <c r="AP14" s="38">
        <f>WEEKDAY(DATE($AA$2,$AE$2,24))</f>
        <v>6</v>
      </c>
      <c r="AQ14" s="38">
        <f>WEEKDAY(DATE($AA$2,$AE$2,25))</f>
        <v>7</v>
      </c>
      <c r="AR14" s="38">
        <f>WEEKDAY(DATE($AA$2,$AE$2,26))</f>
        <v>1</v>
      </c>
      <c r="AS14" s="38">
        <f>WEEKDAY(DATE($AA$2,$AE$2,27))</f>
        <v>2</v>
      </c>
      <c r="AT14" s="5">
        <f>WEEKDAY(DATE($AA$2,$AE$2,28))</f>
        <v>3</v>
      </c>
      <c r="AU14" s="4">
        <f>IF(AU13=29,WEEKDAY(DATE($AA$2,$AE$2,29)),0)</f>
        <v>0</v>
      </c>
      <c r="AV14" s="38">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36"/>
      <c r="Q15" s="36"/>
      <c r="R15" s="36"/>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c r="D16" s="347"/>
      <c r="E16" s="274"/>
      <c r="F16" s="344"/>
      <c r="G16" s="259"/>
      <c r="H16" s="339"/>
      <c r="I16" s="339"/>
      <c r="J16" s="339"/>
      <c r="K16" s="340"/>
      <c r="L16" s="276"/>
      <c r="M16" s="277"/>
      <c r="N16" s="277"/>
      <c r="O16" s="278"/>
      <c r="P16" s="279" t="s">
        <v>56</v>
      </c>
      <c r="Q16" s="280"/>
      <c r="R16" s="281"/>
      <c r="S16" s="132"/>
      <c r="T16" s="133"/>
      <c r="U16" s="133"/>
      <c r="V16" s="133"/>
      <c r="W16" s="133"/>
      <c r="X16" s="133"/>
      <c r="Y16" s="134"/>
      <c r="Z16" s="132"/>
      <c r="AA16" s="133"/>
      <c r="AB16" s="133"/>
      <c r="AC16" s="133"/>
      <c r="AD16" s="133"/>
      <c r="AE16" s="133"/>
      <c r="AF16" s="134"/>
      <c r="AG16" s="132"/>
      <c r="AH16" s="133"/>
      <c r="AI16" s="133"/>
      <c r="AJ16" s="133"/>
      <c r="AK16" s="133"/>
      <c r="AL16" s="133"/>
      <c r="AM16" s="134"/>
      <c r="AN16" s="132"/>
      <c r="AO16" s="133"/>
      <c r="AP16" s="133"/>
      <c r="AQ16" s="133"/>
      <c r="AR16" s="133"/>
      <c r="AS16" s="133"/>
      <c r="AT16" s="134"/>
      <c r="AU16" s="132"/>
      <c r="AV16" s="133"/>
      <c r="AW16" s="134"/>
      <c r="AX16" s="235">
        <f>IF($BC$3="計画",SUM(S17:AT17),IF($BC$3="実績",SUM(S17:AW17),""))</f>
        <v>0</v>
      </c>
      <c r="AY16" s="236"/>
      <c r="AZ16" s="239">
        <f>IF($BC$3="計画",AX16/4,IF($BC$3="実績",AX16/($BA$7/7),""))</f>
        <v>0</v>
      </c>
      <c r="BA16" s="240"/>
      <c r="BB16" s="243"/>
      <c r="BC16" s="244"/>
      <c r="BD16" s="244"/>
      <c r="BE16" s="244"/>
      <c r="BF16" s="244"/>
      <c r="BG16" s="245"/>
    </row>
    <row r="17" spans="2:59" ht="20.25" customHeight="1" x14ac:dyDescent="0.4">
      <c r="B17" s="252"/>
      <c r="C17" s="335"/>
      <c r="D17" s="334"/>
      <c r="E17" s="345"/>
      <c r="F17" s="346"/>
      <c r="G17" s="341"/>
      <c r="H17" s="339"/>
      <c r="I17" s="339"/>
      <c r="J17" s="339"/>
      <c r="K17" s="340"/>
      <c r="L17" s="265"/>
      <c r="M17" s="266"/>
      <c r="N17" s="266"/>
      <c r="O17" s="267"/>
      <c r="P17" s="249" t="s">
        <v>57</v>
      </c>
      <c r="Q17" s="250"/>
      <c r="R17" s="251"/>
      <c r="S17" s="114" t="str">
        <f>IF(S16="","",VLOOKUP(S16,'シフト記号表（勤務時間帯）'!$C$4:$K$35,9,FALSE))</f>
        <v/>
      </c>
      <c r="T17" s="115" t="str">
        <f>IF(T16="","",VLOOKUP(T16,'シフト記号表（勤務時間帯）'!$C$4:$K$35,9,FALSE))</f>
        <v/>
      </c>
      <c r="U17" s="115" t="str">
        <f>IF(U16="","",VLOOKUP(U16,'シフト記号表（勤務時間帯）'!$C$4:$K$35,9,FALSE))</f>
        <v/>
      </c>
      <c r="V17" s="115" t="str">
        <f>IF(V16="","",VLOOKUP(V16,'シフト記号表（勤務時間帯）'!$C$4:$K$35,9,FALSE))</f>
        <v/>
      </c>
      <c r="W17" s="115" t="str">
        <f>IF(W16="","",VLOOKUP(W16,'シフト記号表（勤務時間帯）'!$C$4:$K$35,9,FALSE))</f>
        <v/>
      </c>
      <c r="X17" s="115" t="str">
        <f>IF(X16="","",VLOOKUP(X16,'シフト記号表（勤務時間帯）'!$C$4:$K$35,9,FALSE))</f>
        <v/>
      </c>
      <c r="Y17" s="116" t="str">
        <f>IF(Y16="","",VLOOKUP(Y16,'シフト記号表（勤務時間帯）'!$C$4:$K$35,9,FALSE))</f>
        <v/>
      </c>
      <c r="Z17" s="114" t="str">
        <f>IF(Z16="","",VLOOKUP(Z16,'シフト記号表（勤務時間帯）'!$C$4:$K$35,9,FALSE))</f>
        <v/>
      </c>
      <c r="AA17" s="115" t="str">
        <f>IF(AA16="","",VLOOKUP(AA16,'シフト記号表（勤務時間帯）'!$C$4:$K$35,9,FALSE))</f>
        <v/>
      </c>
      <c r="AB17" s="115" t="str">
        <f>IF(AB16="","",VLOOKUP(AB16,'シフト記号表（勤務時間帯）'!$C$4:$K$35,9,FALSE))</f>
        <v/>
      </c>
      <c r="AC17" s="115" t="str">
        <f>IF(AC16="","",VLOOKUP(AC16,'シフト記号表（勤務時間帯）'!$C$4:$K$35,9,FALSE))</f>
        <v/>
      </c>
      <c r="AD17" s="115" t="str">
        <f>IF(AD16="","",VLOOKUP(AD16,'シフト記号表（勤務時間帯）'!$C$4:$K$35,9,FALSE))</f>
        <v/>
      </c>
      <c r="AE17" s="115" t="str">
        <f>IF(AE16="","",VLOOKUP(AE16,'シフト記号表（勤務時間帯）'!$C$4:$K$35,9,FALSE))</f>
        <v/>
      </c>
      <c r="AF17" s="116" t="str">
        <f>IF(AF16="","",VLOOKUP(AF16,'シフト記号表（勤務時間帯）'!$C$4:$K$35,9,FALSE))</f>
        <v/>
      </c>
      <c r="AG17" s="114" t="str">
        <f>IF(AG16="","",VLOOKUP(AG16,'シフト記号表（勤務時間帯）'!$C$4:$K$35,9,FALSE))</f>
        <v/>
      </c>
      <c r="AH17" s="115" t="str">
        <f>IF(AH16="","",VLOOKUP(AH16,'シフト記号表（勤務時間帯）'!$C$4:$K$35,9,FALSE))</f>
        <v/>
      </c>
      <c r="AI17" s="115" t="str">
        <f>IF(AI16="","",VLOOKUP(AI16,'シフト記号表（勤務時間帯）'!$C$4:$K$35,9,FALSE))</f>
        <v/>
      </c>
      <c r="AJ17" s="115" t="str">
        <f>IF(AJ16="","",VLOOKUP(AJ16,'シフト記号表（勤務時間帯）'!$C$4:$K$35,9,FALSE))</f>
        <v/>
      </c>
      <c r="AK17" s="115" t="str">
        <f>IF(AK16="","",VLOOKUP(AK16,'シフト記号表（勤務時間帯）'!$C$4:$K$35,9,FALSE))</f>
        <v/>
      </c>
      <c r="AL17" s="115" t="str">
        <f>IF(AL16="","",VLOOKUP(AL16,'シフト記号表（勤務時間帯）'!$C$4:$K$35,9,FALSE))</f>
        <v/>
      </c>
      <c r="AM17" s="116" t="str">
        <f>IF(AM16="","",VLOOKUP(AM16,'シフト記号表（勤務時間帯）'!$C$4:$K$35,9,FALSE))</f>
        <v/>
      </c>
      <c r="AN17" s="114" t="str">
        <f>IF(AN16="","",VLOOKUP(AN16,'シフト記号表（勤務時間帯）'!$C$4:$K$35,9,FALSE))</f>
        <v/>
      </c>
      <c r="AO17" s="115" t="str">
        <f>IF(AO16="","",VLOOKUP(AO16,'シフト記号表（勤務時間帯）'!$C$4:$K$35,9,FALSE))</f>
        <v/>
      </c>
      <c r="AP17" s="115" t="str">
        <f>IF(AP16="","",VLOOKUP(AP16,'シフト記号表（勤務時間帯）'!$C$4:$K$35,9,FALSE))</f>
        <v/>
      </c>
      <c r="AQ17" s="115" t="str">
        <f>IF(AQ16="","",VLOOKUP(AQ16,'シフト記号表（勤務時間帯）'!$C$4:$K$35,9,FALSE))</f>
        <v/>
      </c>
      <c r="AR17" s="115" t="str">
        <f>IF(AR16="","",VLOOKUP(AR16,'シフト記号表（勤務時間帯）'!$C$4:$K$35,9,FALSE))</f>
        <v/>
      </c>
      <c r="AS17" s="115" t="str">
        <f>IF(AS16="","",VLOOKUP(AS16,'シフト記号表（勤務時間帯）'!$C$4:$K$35,9,FALSE))</f>
        <v/>
      </c>
      <c r="AT17" s="116" t="str">
        <f>IF(AT16="","",VLOOKUP(AT16,'シフト記号表（勤務時間帯）'!$C$4:$K$35,9,FALSE))</f>
        <v/>
      </c>
      <c r="AU17" s="114" t="str">
        <f>IF(AU16="","",VLOOKUP(AU16,'シフト記号表（勤務時間帯）'!$C$4:$K$35,9,FALSE))</f>
        <v/>
      </c>
      <c r="AV17" s="115" t="str">
        <f>IF(AV16="","",VLOOKUP(AV16,'シフト記号表（勤務時間帯）'!$C$4:$K$35,9,FALSE))</f>
        <v/>
      </c>
      <c r="AW17" s="116" t="str">
        <f>IF(AW16="","",VLOOKUP(AW16,'シフト記号表（勤務時間帯）'!$C$4:$K$35,9,FALSE))</f>
        <v/>
      </c>
      <c r="AX17" s="237"/>
      <c r="AY17" s="238"/>
      <c r="AZ17" s="241"/>
      <c r="BA17" s="242"/>
      <c r="BB17" s="246"/>
      <c r="BC17" s="247"/>
      <c r="BD17" s="247"/>
      <c r="BE17" s="247"/>
      <c r="BF17" s="247"/>
      <c r="BG17" s="248"/>
    </row>
    <row r="18" spans="2:59" ht="20.25" customHeight="1" x14ac:dyDescent="0.4">
      <c r="B18" s="252">
        <f>B16+1</f>
        <v>2</v>
      </c>
      <c r="C18" s="253"/>
      <c r="D18" s="334"/>
      <c r="E18" s="255"/>
      <c r="F18" s="338"/>
      <c r="G18" s="259"/>
      <c r="H18" s="339"/>
      <c r="I18" s="339"/>
      <c r="J18" s="339"/>
      <c r="K18" s="340"/>
      <c r="L18" s="262"/>
      <c r="M18" s="263"/>
      <c r="N18" s="263"/>
      <c r="O18" s="264"/>
      <c r="P18" s="268" t="s">
        <v>56</v>
      </c>
      <c r="Q18" s="269"/>
      <c r="R18" s="270"/>
      <c r="S18" s="135"/>
      <c r="T18" s="136"/>
      <c r="U18" s="136"/>
      <c r="V18" s="136"/>
      <c r="W18" s="136"/>
      <c r="X18" s="136"/>
      <c r="Y18" s="137"/>
      <c r="Z18" s="135"/>
      <c r="AA18" s="136"/>
      <c r="AB18" s="136"/>
      <c r="AC18" s="136"/>
      <c r="AD18" s="136"/>
      <c r="AE18" s="136"/>
      <c r="AF18" s="137"/>
      <c r="AG18" s="135"/>
      <c r="AH18" s="136"/>
      <c r="AI18" s="136"/>
      <c r="AJ18" s="136"/>
      <c r="AK18" s="136"/>
      <c r="AL18" s="136"/>
      <c r="AM18" s="137"/>
      <c r="AN18" s="135"/>
      <c r="AO18" s="136"/>
      <c r="AP18" s="136"/>
      <c r="AQ18" s="136"/>
      <c r="AR18" s="136"/>
      <c r="AS18" s="136"/>
      <c r="AT18" s="137"/>
      <c r="AU18" s="135"/>
      <c r="AV18" s="136"/>
      <c r="AW18" s="137"/>
      <c r="AX18" s="237">
        <f>IF($BC$3="計画",SUM(S19:AT19),IF($BC$3="実績",SUM(S19:AW19),""))</f>
        <v>0</v>
      </c>
      <c r="AY18" s="238"/>
      <c r="AZ18" s="241">
        <f>IF($BC$3="計画",AX18/4,IF($BC$3="実績",AX18/($BA$7/7),""))</f>
        <v>0</v>
      </c>
      <c r="BA18" s="242"/>
      <c r="BB18" s="282"/>
      <c r="BC18" s="283"/>
      <c r="BD18" s="283"/>
      <c r="BE18" s="283"/>
      <c r="BF18" s="283"/>
      <c r="BG18" s="284"/>
    </row>
    <row r="19" spans="2:59" ht="20.25" customHeight="1" x14ac:dyDescent="0.4">
      <c r="B19" s="252"/>
      <c r="C19" s="335"/>
      <c r="D19" s="334"/>
      <c r="E19" s="345"/>
      <c r="F19" s="346"/>
      <c r="G19" s="341"/>
      <c r="H19" s="339"/>
      <c r="I19" s="339"/>
      <c r="J19" s="339"/>
      <c r="K19" s="340"/>
      <c r="L19" s="265"/>
      <c r="M19" s="266"/>
      <c r="N19" s="266"/>
      <c r="O19" s="267"/>
      <c r="P19" s="249" t="s">
        <v>57</v>
      </c>
      <c r="Q19" s="250"/>
      <c r="R19" s="251"/>
      <c r="S19" s="114" t="str">
        <f>IF(S18="","",VLOOKUP(S18,'シフト記号表（勤務時間帯）'!$C$4:$K$35,9,FALSE))</f>
        <v/>
      </c>
      <c r="T19" s="115" t="str">
        <f>IF(T18="","",VLOOKUP(T18,'シフト記号表（勤務時間帯）'!$C$4:$K$35,9,FALSE))</f>
        <v/>
      </c>
      <c r="U19" s="115" t="str">
        <f>IF(U18="","",VLOOKUP(U18,'シフト記号表（勤務時間帯）'!$C$4:$K$35,9,FALSE))</f>
        <v/>
      </c>
      <c r="V19" s="115" t="str">
        <f>IF(V18="","",VLOOKUP(V18,'シフト記号表（勤務時間帯）'!$C$4:$K$35,9,FALSE))</f>
        <v/>
      </c>
      <c r="W19" s="115" t="str">
        <f>IF(W18="","",VLOOKUP(W18,'シフト記号表（勤務時間帯）'!$C$4:$K$35,9,FALSE))</f>
        <v/>
      </c>
      <c r="X19" s="115" t="str">
        <f>IF(X18="","",VLOOKUP(X18,'シフト記号表（勤務時間帯）'!$C$4:$K$35,9,FALSE))</f>
        <v/>
      </c>
      <c r="Y19" s="116" t="str">
        <f>IF(Y18="","",VLOOKUP(Y18,'シフト記号表（勤務時間帯）'!$C$4:$K$35,9,FALSE))</f>
        <v/>
      </c>
      <c r="Z19" s="114" t="str">
        <f>IF(Z18="","",VLOOKUP(Z18,'シフト記号表（勤務時間帯）'!$C$4:$K$35,9,FALSE))</f>
        <v/>
      </c>
      <c r="AA19" s="115" t="str">
        <f>IF(AA18="","",VLOOKUP(AA18,'シフト記号表（勤務時間帯）'!$C$4:$K$35,9,FALSE))</f>
        <v/>
      </c>
      <c r="AB19" s="115" t="str">
        <f>IF(AB18="","",VLOOKUP(AB18,'シフト記号表（勤務時間帯）'!$C$4:$K$35,9,FALSE))</f>
        <v/>
      </c>
      <c r="AC19" s="115" t="str">
        <f>IF(AC18="","",VLOOKUP(AC18,'シフト記号表（勤務時間帯）'!$C$4:$K$35,9,FALSE))</f>
        <v/>
      </c>
      <c r="AD19" s="115" t="str">
        <f>IF(AD18="","",VLOOKUP(AD18,'シフト記号表（勤務時間帯）'!$C$4:$K$35,9,FALSE))</f>
        <v/>
      </c>
      <c r="AE19" s="115" t="str">
        <f>IF(AE18="","",VLOOKUP(AE18,'シフト記号表（勤務時間帯）'!$C$4:$K$35,9,FALSE))</f>
        <v/>
      </c>
      <c r="AF19" s="116" t="str">
        <f>IF(AF18="","",VLOOKUP(AF18,'シフト記号表（勤務時間帯）'!$C$4:$K$35,9,FALSE))</f>
        <v/>
      </c>
      <c r="AG19" s="114" t="str">
        <f>IF(AG18="","",VLOOKUP(AG18,'シフト記号表（勤務時間帯）'!$C$4:$K$35,9,FALSE))</f>
        <v/>
      </c>
      <c r="AH19" s="115" t="str">
        <f>IF(AH18="","",VLOOKUP(AH18,'シフト記号表（勤務時間帯）'!$C$4:$K$35,9,FALSE))</f>
        <v/>
      </c>
      <c r="AI19" s="115" t="str">
        <f>IF(AI18="","",VLOOKUP(AI18,'シフト記号表（勤務時間帯）'!$C$4:$K$35,9,FALSE))</f>
        <v/>
      </c>
      <c r="AJ19" s="115" t="str">
        <f>IF(AJ18="","",VLOOKUP(AJ18,'シフト記号表（勤務時間帯）'!$C$4:$K$35,9,FALSE))</f>
        <v/>
      </c>
      <c r="AK19" s="115" t="str">
        <f>IF(AK18="","",VLOOKUP(AK18,'シフト記号表（勤務時間帯）'!$C$4:$K$35,9,FALSE))</f>
        <v/>
      </c>
      <c r="AL19" s="115" t="str">
        <f>IF(AL18="","",VLOOKUP(AL18,'シフト記号表（勤務時間帯）'!$C$4:$K$35,9,FALSE))</f>
        <v/>
      </c>
      <c r="AM19" s="116" t="str">
        <f>IF(AM18="","",VLOOKUP(AM18,'シフト記号表（勤務時間帯）'!$C$4:$K$35,9,FALSE))</f>
        <v/>
      </c>
      <c r="AN19" s="114" t="str">
        <f>IF(AN18="","",VLOOKUP(AN18,'シフト記号表（勤務時間帯）'!$C$4:$K$35,9,FALSE))</f>
        <v/>
      </c>
      <c r="AO19" s="115" t="str">
        <f>IF(AO18="","",VLOOKUP(AO18,'シフト記号表（勤務時間帯）'!$C$4:$K$35,9,FALSE))</f>
        <v/>
      </c>
      <c r="AP19" s="115" t="str">
        <f>IF(AP18="","",VLOOKUP(AP18,'シフト記号表（勤務時間帯）'!$C$4:$K$35,9,FALSE))</f>
        <v/>
      </c>
      <c r="AQ19" s="115" t="str">
        <f>IF(AQ18="","",VLOOKUP(AQ18,'シフト記号表（勤務時間帯）'!$C$4:$K$35,9,FALSE))</f>
        <v/>
      </c>
      <c r="AR19" s="115" t="str">
        <f>IF(AR18="","",VLOOKUP(AR18,'シフト記号表（勤務時間帯）'!$C$4:$K$35,9,FALSE))</f>
        <v/>
      </c>
      <c r="AS19" s="115" t="str">
        <f>IF(AS18="","",VLOOKUP(AS18,'シフト記号表（勤務時間帯）'!$C$4:$K$35,9,FALSE))</f>
        <v/>
      </c>
      <c r="AT19" s="116" t="str">
        <f>IF(AT18="","",VLOOKUP(AT18,'シフト記号表（勤務時間帯）'!$C$4:$K$35,9,FALSE))</f>
        <v/>
      </c>
      <c r="AU19" s="114" t="str">
        <f>IF(AU18="","",VLOOKUP(AU18,'シフト記号表（勤務時間帯）'!$C$4:$K$35,9,FALSE))</f>
        <v/>
      </c>
      <c r="AV19" s="115" t="str">
        <f>IF(AV18="","",VLOOKUP(AV18,'シフト記号表（勤務時間帯）'!$C$4:$K$35,9,FALSE))</f>
        <v/>
      </c>
      <c r="AW19" s="116" t="str">
        <f>IF(AW18="","",VLOOKUP(AW18,'シフト記号表（勤務時間帯）'!$C$4:$K$35,9,FALSE))</f>
        <v/>
      </c>
      <c r="AX19" s="237"/>
      <c r="AY19" s="238"/>
      <c r="AZ19" s="241"/>
      <c r="BA19" s="242"/>
      <c r="BB19" s="246"/>
      <c r="BC19" s="247"/>
      <c r="BD19" s="247"/>
      <c r="BE19" s="247"/>
      <c r="BF19" s="247"/>
      <c r="BG19" s="248"/>
    </row>
    <row r="20" spans="2:59" ht="20.25" customHeight="1" x14ac:dyDescent="0.4">
      <c r="B20" s="252">
        <f t="shared" ref="B20" si="22">B18+1</f>
        <v>3</v>
      </c>
      <c r="C20" s="253"/>
      <c r="D20" s="334"/>
      <c r="E20" s="285"/>
      <c r="F20" s="334"/>
      <c r="G20" s="259"/>
      <c r="H20" s="339"/>
      <c r="I20" s="339"/>
      <c r="J20" s="339"/>
      <c r="K20" s="340"/>
      <c r="L20" s="286"/>
      <c r="M20" s="287"/>
      <c r="N20" s="287"/>
      <c r="O20" s="288"/>
      <c r="P20" s="268" t="s">
        <v>56</v>
      </c>
      <c r="Q20" s="269"/>
      <c r="R20" s="270"/>
      <c r="S20" s="135"/>
      <c r="T20" s="136"/>
      <c r="U20" s="136"/>
      <c r="V20" s="136"/>
      <c r="W20" s="136"/>
      <c r="X20" s="136"/>
      <c r="Y20" s="137"/>
      <c r="Z20" s="135"/>
      <c r="AA20" s="136"/>
      <c r="AB20" s="136"/>
      <c r="AC20" s="136"/>
      <c r="AD20" s="136"/>
      <c r="AE20" s="136"/>
      <c r="AF20" s="137"/>
      <c r="AG20" s="135"/>
      <c r="AH20" s="136"/>
      <c r="AI20" s="136"/>
      <c r="AJ20" s="136"/>
      <c r="AK20" s="136"/>
      <c r="AL20" s="136"/>
      <c r="AM20" s="137"/>
      <c r="AN20" s="135"/>
      <c r="AO20" s="136"/>
      <c r="AP20" s="136"/>
      <c r="AQ20" s="136"/>
      <c r="AR20" s="136"/>
      <c r="AS20" s="136"/>
      <c r="AT20" s="137"/>
      <c r="AU20" s="135"/>
      <c r="AV20" s="136"/>
      <c r="AW20" s="137"/>
      <c r="AX20" s="237">
        <f>IF($BC$3="計画",SUM(S21:AT21),IF($BC$3="実績",SUM(S21:AW21),""))</f>
        <v>0</v>
      </c>
      <c r="AY20" s="238"/>
      <c r="AZ20" s="241">
        <f>IF($BC$3="計画",AX20/4,IF($BC$3="実績",AX20/($BA$7/7),""))</f>
        <v>0</v>
      </c>
      <c r="BA20" s="242"/>
      <c r="BB20" s="282"/>
      <c r="BC20" s="283"/>
      <c r="BD20" s="283"/>
      <c r="BE20" s="283"/>
      <c r="BF20" s="283"/>
      <c r="BG20" s="284"/>
    </row>
    <row r="21" spans="2:59" ht="20.25" customHeight="1" x14ac:dyDescent="0.4">
      <c r="B21" s="252"/>
      <c r="C21" s="335"/>
      <c r="D21" s="334"/>
      <c r="E21" s="336"/>
      <c r="F21" s="334"/>
      <c r="G21" s="341"/>
      <c r="H21" s="339"/>
      <c r="I21" s="339"/>
      <c r="J21" s="339"/>
      <c r="K21" s="340"/>
      <c r="L21" s="286"/>
      <c r="M21" s="287"/>
      <c r="N21" s="287"/>
      <c r="O21" s="288"/>
      <c r="P21" s="249" t="s">
        <v>57</v>
      </c>
      <c r="Q21" s="250"/>
      <c r="R21" s="251"/>
      <c r="S21" s="114" t="str">
        <f>IF(S20="","",VLOOKUP(S20,'シフト記号表（勤務時間帯）'!$C$4:$K$35,9,FALSE))</f>
        <v/>
      </c>
      <c r="T21" s="115" t="str">
        <f>IF(T20="","",VLOOKUP(T20,'シフト記号表（勤務時間帯）'!$C$4:$K$35,9,FALSE))</f>
        <v/>
      </c>
      <c r="U21" s="115" t="str">
        <f>IF(U20="","",VLOOKUP(U20,'シフト記号表（勤務時間帯）'!$C$4:$K$35,9,FALSE))</f>
        <v/>
      </c>
      <c r="V21" s="115" t="str">
        <f>IF(V20="","",VLOOKUP(V20,'シフト記号表（勤務時間帯）'!$C$4:$K$35,9,FALSE))</f>
        <v/>
      </c>
      <c r="W21" s="115" t="str">
        <f>IF(W20="","",VLOOKUP(W20,'シフト記号表（勤務時間帯）'!$C$4:$K$35,9,FALSE))</f>
        <v/>
      </c>
      <c r="X21" s="115" t="str">
        <f>IF(X20="","",VLOOKUP(X20,'シフト記号表（勤務時間帯）'!$C$4:$K$35,9,FALSE))</f>
        <v/>
      </c>
      <c r="Y21" s="116" t="str">
        <f>IF(Y20="","",VLOOKUP(Y20,'シフト記号表（勤務時間帯）'!$C$4:$K$35,9,FALSE))</f>
        <v/>
      </c>
      <c r="Z21" s="114" t="str">
        <f>IF(Z20="","",VLOOKUP(Z20,'シフト記号表（勤務時間帯）'!$C$4:$K$35,9,FALSE))</f>
        <v/>
      </c>
      <c r="AA21" s="115" t="str">
        <f>IF(AA20="","",VLOOKUP(AA20,'シフト記号表（勤務時間帯）'!$C$4:$K$35,9,FALSE))</f>
        <v/>
      </c>
      <c r="AB21" s="115" t="str">
        <f>IF(AB20="","",VLOOKUP(AB20,'シフト記号表（勤務時間帯）'!$C$4:$K$35,9,FALSE))</f>
        <v/>
      </c>
      <c r="AC21" s="115" t="str">
        <f>IF(AC20="","",VLOOKUP(AC20,'シフト記号表（勤務時間帯）'!$C$4:$K$35,9,FALSE))</f>
        <v/>
      </c>
      <c r="AD21" s="115" t="str">
        <f>IF(AD20="","",VLOOKUP(AD20,'シフト記号表（勤務時間帯）'!$C$4:$K$35,9,FALSE))</f>
        <v/>
      </c>
      <c r="AE21" s="115" t="str">
        <f>IF(AE20="","",VLOOKUP(AE20,'シフト記号表（勤務時間帯）'!$C$4:$K$35,9,FALSE))</f>
        <v/>
      </c>
      <c r="AF21" s="116" t="str">
        <f>IF(AF20="","",VLOOKUP(AF20,'シフト記号表（勤務時間帯）'!$C$4:$K$35,9,FALSE))</f>
        <v/>
      </c>
      <c r="AG21" s="114" t="str">
        <f>IF(AG20="","",VLOOKUP(AG20,'シフト記号表（勤務時間帯）'!$C$4:$K$35,9,FALSE))</f>
        <v/>
      </c>
      <c r="AH21" s="115" t="str">
        <f>IF(AH20="","",VLOOKUP(AH20,'シフト記号表（勤務時間帯）'!$C$4:$K$35,9,FALSE))</f>
        <v/>
      </c>
      <c r="AI21" s="115" t="str">
        <f>IF(AI20="","",VLOOKUP(AI20,'シフト記号表（勤務時間帯）'!$C$4:$K$35,9,FALSE))</f>
        <v/>
      </c>
      <c r="AJ21" s="115" t="str">
        <f>IF(AJ20="","",VLOOKUP(AJ20,'シフト記号表（勤務時間帯）'!$C$4:$K$35,9,FALSE))</f>
        <v/>
      </c>
      <c r="AK21" s="115" t="str">
        <f>IF(AK20="","",VLOOKUP(AK20,'シフト記号表（勤務時間帯）'!$C$4:$K$35,9,FALSE))</f>
        <v/>
      </c>
      <c r="AL21" s="115" t="str">
        <f>IF(AL20="","",VLOOKUP(AL20,'シフト記号表（勤務時間帯）'!$C$4:$K$35,9,FALSE))</f>
        <v/>
      </c>
      <c r="AM21" s="116" t="str">
        <f>IF(AM20="","",VLOOKUP(AM20,'シフト記号表（勤務時間帯）'!$C$4:$K$35,9,FALSE))</f>
        <v/>
      </c>
      <c r="AN21" s="114" t="str">
        <f>IF(AN20="","",VLOOKUP(AN20,'シフト記号表（勤務時間帯）'!$C$4:$K$35,9,FALSE))</f>
        <v/>
      </c>
      <c r="AO21" s="115" t="str">
        <f>IF(AO20="","",VLOOKUP(AO20,'シフト記号表（勤務時間帯）'!$C$4:$K$35,9,FALSE))</f>
        <v/>
      </c>
      <c r="AP21" s="115" t="str">
        <f>IF(AP20="","",VLOOKUP(AP20,'シフト記号表（勤務時間帯）'!$C$4:$K$35,9,FALSE))</f>
        <v/>
      </c>
      <c r="AQ21" s="115" t="str">
        <f>IF(AQ20="","",VLOOKUP(AQ20,'シフト記号表（勤務時間帯）'!$C$4:$K$35,9,FALSE))</f>
        <v/>
      </c>
      <c r="AR21" s="115" t="str">
        <f>IF(AR20="","",VLOOKUP(AR20,'シフト記号表（勤務時間帯）'!$C$4:$K$35,9,FALSE))</f>
        <v/>
      </c>
      <c r="AS21" s="115" t="str">
        <f>IF(AS20="","",VLOOKUP(AS20,'シフト記号表（勤務時間帯）'!$C$4:$K$35,9,FALSE))</f>
        <v/>
      </c>
      <c r="AT21" s="116" t="str">
        <f>IF(AT20="","",VLOOKUP(AT20,'シフト記号表（勤務時間帯）'!$C$4:$K$35,9,FALSE))</f>
        <v/>
      </c>
      <c r="AU21" s="114" t="str">
        <f>IF(AU20="","",VLOOKUP(AU20,'シフト記号表（勤務時間帯）'!$C$4:$K$35,9,FALSE))</f>
        <v/>
      </c>
      <c r="AV21" s="115" t="str">
        <f>IF(AV20="","",VLOOKUP(AV20,'シフト記号表（勤務時間帯）'!$C$4:$K$35,9,FALSE))</f>
        <v/>
      </c>
      <c r="AW21" s="116" t="str">
        <f>IF(AW20="","",VLOOKUP(AW20,'シフト記号表（勤務時間帯）'!$C$4:$K$35,9,FALSE))</f>
        <v/>
      </c>
      <c r="AX21" s="237"/>
      <c r="AY21" s="238"/>
      <c r="AZ21" s="241"/>
      <c r="BA21" s="242"/>
      <c r="BB21" s="246"/>
      <c r="BC21" s="247"/>
      <c r="BD21" s="247"/>
      <c r="BE21" s="247"/>
      <c r="BF21" s="247"/>
      <c r="BG21" s="248"/>
    </row>
    <row r="22" spans="2:59" ht="20.25" customHeight="1" x14ac:dyDescent="0.4">
      <c r="B22" s="252">
        <f t="shared" ref="B22" si="23">B20+1</f>
        <v>4</v>
      </c>
      <c r="C22" s="253"/>
      <c r="D22" s="334"/>
      <c r="E22" s="285"/>
      <c r="F22" s="334"/>
      <c r="G22" s="259"/>
      <c r="H22" s="339"/>
      <c r="I22" s="339"/>
      <c r="J22" s="339"/>
      <c r="K22" s="340"/>
      <c r="L22" s="286"/>
      <c r="M22" s="287"/>
      <c r="N22" s="287"/>
      <c r="O22" s="288"/>
      <c r="P22" s="268" t="s">
        <v>56</v>
      </c>
      <c r="Q22" s="269"/>
      <c r="R22" s="270"/>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7"/>
      <c r="AX22" s="237">
        <f t="shared" ref="AX22" si="24">IF($BC$3="計画",SUM(S23:AT23),IF($BC$3="実績",SUM(S23:AW23),""))</f>
        <v>0</v>
      </c>
      <c r="AY22" s="238"/>
      <c r="AZ22" s="241">
        <f>IF($BC$3="計画",AX22/4,IF($BC$3="実績",AX22/($BA$7/7),""))</f>
        <v>0</v>
      </c>
      <c r="BA22" s="242"/>
      <c r="BB22" s="282"/>
      <c r="BC22" s="283"/>
      <c r="BD22" s="283"/>
      <c r="BE22" s="283"/>
      <c r="BF22" s="283"/>
      <c r="BG22" s="284"/>
    </row>
    <row r="23" spans="2:59" ht="20.25" customHeight="1" x14ac:dyDescent="0.4">
      <c r="B23" s="252"/>
      <c r="C23" s="335"/>
      <c r="D23" s="334"/>
      <c r="E23" s="336"/>
      <c r="F23" s="334"/>
      <c r="G23" s="341"/>
      <c r="H23" s="339"/>
      <c r="I23" s="339"/>
      <c r="J23" s="339"/>
      <c r="K23" s="340"/>
      <c r="L23" s="286"/>
      <c r="M23" s="287"/>
      <c r="N23" s="287"/>
      <c r="O23" s="288"/>
      <c r="P23" s="249" t="s">
        <v>57</v>
      </c>
      <c r="Q23" s="250"/>
      <c r="R23" s="251"/>
      <c r="S23" s="114" t="str">
        <f>IF(S22="","",VLOOKUP(S22,'シフト記号表（勤務時間帯）'!$C$4:$K$35,9,FALSE))</f>
        <v/>
      </c>
      <c r="T23" s="115" t="str">
        <f>IF(T22="","",VLOOKUP(T22,'シフト記号表（勤務時間帯）'!$C$4:$K$35,9,FALSE))</f>
        <v/>
      </c>
      <c r="U23" s="115" t="str">
        <f>IF(U22="","",VLOOKUP(U22,'シフト記号表（勤務時間帯）'!$C$4:$K$35,9,FALSE))</f>
        <v/>
      </c>
      <c r="V23" s="115" t="str">
        <f>IF(V22="","",VLOOKUP(V22,'シフト記号表（勤務時間帯）'!$C$4:$K$35,9,FALSE))</f>
        <v/>
      </c>
      <c r="W23" s="115" t="str">
        <f>IF(W22="","",VLOOKUP(W22,'シフト記号表（勤務時間帯）'!$C$4:$K$35,9,FALSE))</f>
        <v/>
      </c>
      <c r="X23" s="115" t="str">
        <f>IF(X22="","",VLOOKUP(X22,'シフト記号表（勤務時間帯）'!$C$4:$K$35,9,FALSE))</f>
        <v/>
      </c>
      <c r="Y23" s="116" t="str">
        <f>IF(Y22="","",VLOOKUP(Y22,'シフト記号表（勤務時間帯）'!$C$4:$K$35,9,FALSE))</f>
        <v/>
      </c>
      <c r="Z23" s="114" t="str">
        <f>IF(Z22="","",VLOOKUP(Z22,'シフト記号表（勤務時間帯）'!$C$4:$K$35,9,FALSE))</f>
        <v/>
      </c>
      <c r="AA23" s="115" t="str">
        <f>IF(AA22="","",VLOOKUP(AA22,'シフト記号表（勤務時間帯）'!$C$4:$K$35,9,FALSE))</f>
        <v/>
      </c>
      <c r="AB23" s="115" t="str">
        <f>IF(AB22="","",VLOOKUP(AB22,'シフト記号表（勤務時間帯）'!$C$4:$K$35,9,FALSE))</f>
        <v/>
      </c>
      <c r="AC23" s="115" t="str">
        <f>IF(AC22="","",VLOOKUP(AC22,'シフト記号表（勤務時間帯）'!$C$4:$K$35,9,FALSE))</f>
        <v/>
      </c>
      <c r="AD23" s="115" t="str">
        <f>IF(AD22="","",VLOOKUP(AD22,'シフト記号表（勤務時間帯）'!$C$4:$K$35,9,FALSE))</f>
        <v/>
      </c>
      <c r="AE23" s="115" t="str">
        <f>IF(AE22="","",VLOOKUP(AE22,'シフト記号表（勤務時間帯）'!$C$4:$K$35,9,FALSE))</f>
        <v/>
      </c>
      <c r="AF23" s="116" t="str">
        <f>IF(AF22="","",VLOOKUP(AF22,'シフト記号表（勤務時間帯）'!$C$4:$K$35,9,FALSE))</f>
        <v/>
      </c>
      <c r="AG23" s="114" t="str">
        <f>IF(AG22="","",VLOOKUP(AG22,'シフト記号表（勤務時間帯）'!$C$4:$K$35,9,FALSE))</f>
        <v/>
      </c>
      <c r="AH23" s="115" t="str">
        <f>IF(AH22="","",VLOOKUP(AH22,'シフト記号表（勤務時間帯）'!$C$4:$K$35,9,FALSE))</f>
        <v/>
      </c>
      <c r="AI23" s="115" t="str">
        <f>IF(AI22="","",VLOOKUP(AI22,'シフト記号表（勤務時間帯）'!$C$4:$K$35,9,FALSE))</f>
        <v/>
      </c>
      <c r="AJ23" s="115" t="str">
        <f>IF(AJ22="","",VLOOKUP(AJ22,'シフト記号表（勤務時間帯）'!$C$4:$K$35,9,FALSE))</f>
        <v/>
      </c>
      <c r="AK23" s="115" t="str">
        <f>IF(AK22="","",VLOOKUP(AK22,'シフト記号表（勤務時間帯）'!$C$4:$K$35,9,FALSE))</f>
        <v/>
      </c>
      <c r="AL23" s="115" t="str">
        <f>IF(AL22="","",VLOOKUP(AL22,'シフト記号表（勤務時間帯）'!$C$4:$K$35,9,FALSE))</f>
        <v/>
      </c>
      <c r="AM23" s="116" t="str">
        <f>IF(AM22="","",VLOOKUP(AM22,'シフト記号表（勤務時間帯）'!$C$4:$K$35,9,FALSE))</f>
        <v/>
      </c>
      <c r="AN23" s="114" t="str">
        <f>IF(AN22="","",VLOOKUP(AN22,'シフト記号表（勤務時間帯）'!$C$4:$K$35,9,FALSE))</f>
        <v/>
      </c>
      <c r="AO23" s="115" t="str">
        <f>IF(AO22="","",VLOOKUP(AO22,'シフト記号表（勤務時間帯）'!$C$4:$K$35,9,FALSE))</f>
        <v/>
      </c>
      <c r="AP23" s="115" t="str">
        <f>IF(AP22="","",VLOOKUP(AP22,'シフト記号表（勤務時間帯）'!$C$4:$K$35,9,FALSE))</f>
        <v/>
      </c>
      <c r="AQ23" s="115" t="str">
        <f>IF(AQ22="","",VLOOKUP(AQ22,'シフト記号表（勤務時間帯）'!$C$4:$K$35,9,FALSE))</f>
        <v/>
      </c>
      <c r="AR23" s="115" t="str">
        <f>IF(AR22="","",VLOOKUP(AR22,'シフト記号表（勤務時間帯）'!$C$4:$K$35,9,FALSE))</f>
        <v/>
      </c>
      <c r="AS23" s="115" t="str">
        <f>IF(AS22="","",VLOOKUP(AS22,'シフト記号表（勤務時間帯）'!$C$4:$K$35,9,FALSE))</f>
        <v/>
      </c>
      <c r="AT23" s="116" t="str">
        <f>IF(AT22="","",VLOOKUP(AT22,'シフト記号表（勤務時間帯）'!$C$4:$K$35,9,FALSE))</f>
        <v/>
      </c>
      <c r="AU23" s="114" t="str">
        <f>IF(AU22="","",VLOOKUP(AU22,'シフト記号表（勤務時間帯）'!$C$4:$K$35,9,FALSE))</f>
        <v/>
      </c>
      <c r="AV23" s="115" t="str">
        <f>IF(AV22="","",VLOOKUP(AV22,'シフト記号表（勤務時間帯）'!$C$4:$K$35,9,FALSE))</f>
        <v/>
      </c>
      <c r="AW23" s="116" t="str">
        <f>IF(AW22="","",VLOOKUP(AW22,'シフト記号表（勤務時間帯）'!$C$4:$K$35,9,FALSE))</f>
        <v/>
      </c>
      <c r="AX23" s="237"/>
      <c r="AY23" s="238"/>
      <c r="AZ23" s="241"/>
      <c r="BA23" s="242"/>
      <c r="BB23" s="246"/>
      <c r="BC23" s="247"/>
      <c r="BD23" s="247"/>
      <c r="BE23" s="247"/>
      <c r="BF23" s="247"/>
      <c r="BG23" s="248"/>
    </row>
    <row r="24" spans="2:59" ht="20.25" customHeight="1" x14ac:dyDescent="0.4">
      <c r="B24" s="252">
        <f t="shared" ref="B24" si="25">B22+1</f>
        <v>5</v>
      </c>
      <c r="C24" s="253"/>
      <c r="D24" s="334"/>
      <c r="E24" s="285"/>
      <c r="F24" s="334"/>
      <c r="G24" s="259"/>
      <c r="H24" s="339"/>
      <c r="I24" s="339"/>
      <c r="J24" s="339"/>
      <c r="K24" s="340"/>
      <c r="L24" s="286"/>
      <c r="M24" s="287"/>
      <c r="N24" s="287"/>
      <c r="O24" s="288"/>
      <c r="P24" s="268" t="s">
        <v>56</v>
      </c>
      <c r="Q24" s="269"/>
      <c r="R24" s="270"/>
      <c r="S24" s="135"/>
      <c r="T24" s="136"/>
      <c r="U24" s="136"/>
      <c r="V24" s="136"/>
      <c r="W24" s="136"/>
      <c r="X24" s="136"/>
      <c r="Y24" s="137"/>
      <c r="Z24" s="135"/>
      <c r="AA24" s="136"/>
      <c r="AB24" s="136"/>
      <c r="AC24" s="136"/>
      <c r="AD24" s="136"/>
      <c r="AE24" s="136"/>
      <c r="AF24" s="137"/>
      <c r="AG24" s="135"/>
      <c r="AH24" s="136"/>
      <c r="AI24" s="136"/>
      <c r="AJ24" s="136"/>
      <c r="AK24" s="136"/>
      <c r="AL24" s="136"/>
      <c r="AM24" s="137"/>
      <c r="AN24" s="135"/>
      <c r="AO24" s="136"/>
      <c r="AP24" s="136"/>
      <c r="AQ24" s="136"/>
      <c r="AR24" s="136"/>
      <c r="AS24" s="136"/>
      <c r="AT24" s="137"/>
      <c r="AU24" s="135"/>
      <c r="AV24" s="136"/>
      <c r="AW24" s="137"/>
      <c r="AX24" s="237">
        <f t="shared" ref="AX24" si="26">IF($BC$3="計画",SUM(S25:AT25),IF($BC$3="実績",SUM(S25:AW25),""))</f>
        <v>0</v>
      </c>
      <c r="AY24" s="238"/>
      <c r="AZ24" s="241">
        <f>IF($BC$3="計画",AX24/4,IF($BC$3="実績",AX24/($BA$7/7),""))</f>
        <v>0</v>
      </c>
      <c r="BA24" s="242"/>
      <c r="BB24" s="282"/>
      <c r="BC24" s="283"/>
      <c r="BD24" s="283"/>
      <c r="BE24" s="283"/>
      <c r="BF24" s="283"/>
      <c r="BG24" s="284"/>
    </row>
    <row r="25" spans="2:59" ht="20.25" customHeight="1" x14ac:dyDescent="0.4">
      <c r="B25" s="252"/>
      <c r="C25" s="335"/>
      <c r="D25" s="334"/>
      <c r="E25" s="336"/>
      <c r="F25" s="334"/>
      <c r="G25" s="341"/>
      <c r="H25" s="339"/>
      <c r="I25" s="339"/>
      <c r="J25" s="339"/>
      <c r="K25" s="340"/>
      <c r="L25" s="286"/>
      <c r="M25" s="287"/>
      <c r="N25" s="287"/>
      <c r="O25" s="288"/>
      <c r="P25" s="249" t="s">
        <v>57</v>
      </c>
      <c r="Q25" s="250"/>
      <c r="R25" s="251"/>
      <c r="S25" s="114" t="str">
        <f>IF(S24="","",VLOOKUP(S24,'シフト記号表（勤務時間帯）'!$C$4:$K$35,9,FALSE))</f>
        <v/>
      </c>
      <c r="T25" s="115" t="str">
        <f>IF(T24="","",VLOOKUP(T24,'シフト記号表（勤務時間帯）'!$C$4:$K$35,9,FALSE))</f>
        <v/>
      </c>
      <c r="U25" s="115" t="str">
        <f>IF(U24="","",VLOOKUP(U24,'シフト記号表（勤務時間帯）'!$C$4:$K$35,9,FALSE))</f>
        <v/>
      </c>
      <c r="V25" s="115" t="str">
        <f>IF(V24="","",VLOOKUP(V24,'シフト記号表（勤務時間帯）'!$C$4:$K$35,9,FALSE))</f>
        <v/>
      </c>
      <c r="W25" s="115" t="str">
        <f>IF(W24="","",VLOOKUP(W24,'シフト記号表（勤務時間帯）'!$C$4:$K$35,9,FALSE))</f>
        <v/>
      </c>
      <c r="X25" s="115" t="str">
        <f>IF(X24="","",VLOOKUP(X24,'シフト記号表（勤務時間帯）'!$C$4:$K$35,9,FALSE))</f>
        <v/>
      </c>
      <c r="Y25" s="116" t="str">
        <f>IF(Y24="","",VLOOKUP(Y24,'シフト記号表（勤務時間帯）'!$C$4:$K$35,9,FALSE))</f>
        <v/>
      </c>
      <c r="Z25" s="114" t="str">
        <f>IF(Z24="","",VLOOKUP(Z24,'シフト記号表（勤務時間帯）'!$C$4:$K$35,9,FALSE))</f>
        <v/>
      </c>
      <c r="AA25" s="115" t="str">
        <f>IF(AA24="","",VLOOKUP(AA24,'シフト記号表（勤務時間帯）'!$C$4:$K$35,9,FALSE))</f>
        <v/>
      </c>
      <c r="AB25" s="115" t="str">
        <f>IF(AB24="","",VLOOKUP(AB24,'シフト記号表（勤務時間帯）'!$C$4:$K$35,9,FALSE))</f>
        <v/>
      </c>
      <c r="AC25" s="115" t="str">
        <f>IF(AC24="","",VLOOKUP(AC24,'シフト記号表（勤務時間帯）'!$C$4:$K$35,9,FALSE))</f>
        <v/>
      </c>
      <c r="AD25" s="115" t="str">
        <f>IF(AD24="","",VLOOKUP(AD24,'シフト記号表（勤務時間帯）'!$C$4:$K$35,9,FALSE))</f>
        <v/>
      </c>
      <c r="AE25" s="115" t="str">
        <f>IF(AE24="","",VLOOKUP(AE24,'シフト記号表（勤務時間帯）'!$C$4:$K$35,9,FALSE))</f>
        <v/>
      </c>
      <c r="AF25" s="116" t="str">
        <f>IF(AF24="","",VLOOKUP(AF24,'シフト記号表（勤務時間帯）'!$C$4:$K$35,9,FALSE))</f>
        <v/>
      </c>
      <c r="AG25" s="114" t="str">
        <f>IF(AG24="","",VLOOKUP(AG24,'シフト記号表（勤務時間帯）'!$C$4:$K$35,9,FALSE))</f>
        <v/>
      </c>
      <c r="AH25" s="115" t="str">
        <f>IF(AH24="","",VLOOKUP(AH24,'シフト記号表（勤務時間帯）'!$C$4:$K$35,9,FALSE))</f>
        <v/>
      </c>
      <c r="AI25" s="115" t="str">
        <f>IF(AI24="","",VLOOKUP(AI24,'シフト記号表（勤務時間帯）'!$C$4:$K$35,9,FALSE))</f>
        <v/>
      </c>
      <c r="AJ25" s="115" t="str">
        <f>IF(AJ24="","",VLOOKUP(AJ24,'シフト記号表（勤務時間帯）'!$C$4:$K$35,9,FALSE))</f>
        <v/>
      </c>
      <c r="AK25" s="115" t="str">
        <f>IF(AK24="","",VLOOKUP(AK24,'シフト記号表（勤務時間帯）'!$C$4:$K$35,9,FALSE))</f>
        <v/>
      </c>
      <c r="AL25" s="115" t="str">
        <f>IF(AL24="","",VLOOKUP(AL24,'シフト記号表（勤務時間帯）'!$C$4:$K$35,9,FALSE))</f>
        <v/>
      </c>
      <c r="AM25" s="116" t="str">
        <f>IF(AM24="","",VLOOKUP(AM24,'シフト記号表（勤務時間帯）'!$C$4:$K$35,9,FALSE))</f>
        <v/>
      </c>
      <c r="AN25" s="114" t="str">
        <f>IF(AN24="","",VLOOKUP(AN24,'シフト記号表（勤務時間帯）'!$C$4:$K$35,9,FALSE))</f>
        <v/>
      </c>
      <c r="AO25" s="115" t="str">
        <f>IF(AO24="","",VLOOKUP(AO24,'シフト記号表（勤務時間帯）'!$C$4:$K$35,9,FALSE))</f>
        <v/>
      </c>
      <c r="AP25" s="115" t="str">
        <f>IF(AP24="","",VLOOKUP(AP24,'シフト記号表（勤務時間帯）'!$C$4:$K$35,9,FALSE))</f>
        <v/>
      </c>
      <c r="AQ25" s="115" t="str">
        <f>IF(AQ24="","",VLOOKUP(AQ24,'シフト記号表（勤務時間帯）'!$C$4:$K$35,9,FALSE))</f>
        <v/>
      </c>
      <c r="AR25" s="115" t="str">
        <f>IF(AR24="","",VLOOKUP(AR24,'シフト記号表（勤務時間帯）'!$C$4:$K$35,9,FALSE))</f>
        <v/>
      </c>
      <c r="AS25" s="115" t="str">
        <f>IF(AS24="","",VLOOKUP(AS24,'シフト記号表（勤務時間帯）'!$C$4:$K$35,9,FALSE))</f>
        <v/>
      </c>
      <c r="AT25" s="116" t="str">
        <f>IF(AT24="","",VLOOKUP(AT24,'シフト記号表（勤務時間帯）'!$C$4:$K$35,9,FALSE))</f>
        <v/>
      </c>
      <c r="AU25" s="114" t="str">
        <f>IF(AU24="","",VLOOKUP(AU24,'シフト記号表（勤務時間帯）'!$C$4:$K$35,9,FALSE))</f>
        <v/>
      </c>
      <c r="AV25" s="115" t="str">
        <f>IF(AV24="","",VLOOKUP(AV24,'シフト記号表（勤務時間帯）'!$C$4:$K$35,9,FALSE))</f>
        <v/>
      </c>
      <c r="AW25" s="116" t="str">
        <f>IF(AW24="","",VLOOKUP(AW24,'シフト記号表（勤務時間帯）'!$C$4:$K$35,9,FALSE))</f>
        <v/>
      </c>
      <c r="AX25" s="237"/>
      <c r="AY25" s="238"/>
      <c r="AZ25" s="241"/>
      <c r="BA25" s="242"/>
      <c r="BB25" s="246"/>
      <c r="BC25" s="247"/>
      <c r="BD25" s="247"/>
      <c r="BE25" s="247"/>
      <c r="BF25" s="247"/>
      <c r="BG25" s="248"/>
    </row>
    <row r="26" spans="2:59" ht="20.25" customHeight="1" x14ac:dyDescent="0.4">
      <c r="B26" s="252">
        <f t="shared" ref="B26" si="27">B24+1</f>
        <v>6</v>
      </c>
      <c r="C26" s="253"/>
      <c r="D26" s="334"/>
      <c r="E26" s="285"/>
      <c r="F26" s="334"/>
      <c r="G26" s="259"/>
      <c r="H26" s="339"/>
      <c r="I26" s="339"/>
      <c r="J26" s="339"/>
      <c r="K26" s="340"/>
      <c r="L26" s="286"/>
      <c r="M26" s="287"/>
      <c r="N26" s="287"/>
      <c r="O26" s="288"/>
      <c r="P26" s="268" t="s">
        <v>56</v>
      </c>
      <c r="Q26" s="269"/>
      <c r="R26" s="270"/>
      <c r="S26" s="135"/>
      <c r="T26" s="136"/>
      <c r="U26" s="136"/>
      <c r="V26" s="136"/>
      <c r="W26" s="136"/>
      <c r="X26" s="136"/>
      <c r="Y26" s="137"/>
      <c r="Z26" s="135"/>
      <c r="AA26" s="136"/>
      <c r="AB26" s="136"/>
      <c r="AC26" s="136"/>
      <c r="AD26" s="136"/>
      <c r="AE26" s="136"/>
      <c r="AF26" s="137"/>
      <c r="AG26" s="135"/>
      <c r="AH26" s="136"/>
      <c r="AI26" s="136"/>
      <c r="AJ26" s="136"/>
      <c r="AK26" s="136"/>
      <c r="AL26" s="136"/>
      <c r="AM26" s="137"/>
      <c r="AN26" s="135"/>
      <c r="AO26" s="136"/>
      <c r="AP26" s="136"/>
      <c r="AQ26" s="136"/>
      <c r="AR26" s="136"/>
      <c r="AS26" s="136"/>
      <c r="AT26" s="137"/>
      <c r="AU26" s="135"/>
      <c r="AV26" s="136"/>
      <c r="AW26" s="137"/>
      <c r="AX26" s="237">
        <f>IF($BC$3="計画",SUM(S27:AT27),IF($BC$3="実績",SUM(S27:AW27),""))</f>
        <v>0</v>
      </c>
      <c r="AY26" s="238"/>
      <c r="AZ26" s="241">
        <f>IF($BC$3="計画",AX26/4,IF($BC$3="実績",AX26/($BA$7/7),""))</f>
        <v>0</v>
      </c>
      <c r="BA26" s="242"/>
      <c r="BB26" s="282"/>
      <c r="BC26" s="283"/>
      <c r="BD26" s="283"/>
      <c r="BE26" s="283"/>
      <c r="BF26" s="283"/>
      <c r="BG26" s="284"/>
    </row>
    <row r="27" spans="2:59" ht="20.25" customHeight="1" x14ac:dyDescent="0.4">
      <c r="B27" s="252"/>
      <c r="C27" s="335"/>
      <c r="D27" s="334"/>
      <c r="E27" s="336"/>
      <c r="F27" s="334"/>
      <c r="G27" s="341"/>
      <c r="H27" s="339"/>
      <c r="I27" s="339"/>
      <c r="J27" s="339"/>
      <c r="K27" s="340"/>
      <c r="L27" s="286"/>
      <c r="M27" s="287"/>
      <c r="N27" s="287"/>
      <c r="O27" s="288"/>
      <c r="P27" s="249" t="s">
        <v>57</v>
      </c>
      <c r="Q27" s="250"/>
      <c r="R27" s="251"/>
      <c r="S27" s="114" t="str">
        <f>IF(S26="","",VLOOKUP(S26,'シフト記号表（勤務時間帯）'!$C$4:$K$35,9,FALSE))</f>
        <v/>
      </c>
      <c r="T27" s="115" t="str">
        <f>IF(T26="","",VLOOKUP(T26,'シフト記号表（勤務時間帯）'!$C$4:$K$35,9,FALSE))</f>
        <v/>
      </c>
      <c r="U27" s="115" t="str">
        <f>IF(U26="","",VLOOKUP(U26,'シフト記号表（勤務時間帯）'!$C$4:$K$35,9,FALSE))</f>
        <v/>
      </c>
      <c r="V27" s="115" t="str">
        <f>IF(V26="","",VLOOKUP(V26,'シフト記号表（勤務時間帯）'!$C$4:$K$35,9,FALSE))</f>
        <v/>
      </c>
      <c r="W27" s="115" t="str">
        <f>IF(W26="","",VLOOKUP(W26,'シフト記号表（勤務時間帯）'!$C$4:$K$35,9,FALSE))</f>
        <v/>
      </c>
      <c r="X27" s="115" t="str">
        <f>IF(X26="","",VLOOKUP(X26,'シフト記号表（勤務時間帯）'!$C$4:$K$35,9,FALSE))</f>
        <v/>
      </c>
      <c r="Y27" s="116" t="str">
        <f>IF(Y26="","",VLOOKUP(Y26,'シフト記号表（勤務時間帯）'!$C$4:$K$35,9,FALSE))</f>
        <v/>
      </c>
      <c r="Z27" s="114" t="str">
        <f>IF(Z26="","",VLOOKUP(Z26,'シフト記号表（勤務時間帯）'!$C$4:$K$35,9,FALSE))</f>
        <v/>
      </c>
      <c r="AA27" s="115" t="str">
        <f>IF(AA26="","",VLOOKUP(AA26,'シフト記号表（勤務時間帯）'!$C$4:$K$35,9,FALSE))</f>
        <v/>
      </c>
      <c r="AB27" s="115" t="str">
        <f>IF(AB26="","",VLOOKUP(AB26,'シフト記号表（勤務時間帯）'!$C$4:$K$35,9,FALSE))</f>
        <v/>
      </c>
      <c r="AC27" s="115" t="str">
        <f>IF(AC26="","",VLOOKUP(AC26,'シフト記号表（勤務時間帯）'!$C$4:$K$35,9,FALSE))</f>
        <v/>
      </c>
      <c r="AD27" s="115" t="str">
        <f>IF(AD26="","",VLOOKUP(AD26,'シフト記号表（勤務時間帯）'!$C$4:$K$35,9,FALSE))</f>
        <v/>
      </c>
      <c r="AE27" s="115" t="str">
        <f>IF(AE26="","",VLOOKUP(AE26,'シフト記号表（勤務時間帯）'!$C$4:$K$35,9,FALSE))</f>
        <v/>
      </c>
      <c r="AF27" s="116" t="str">
        <f>IF(AF26="","",VLOOKUP(AF26,'シフト記号表（勤務時間帯）'!$C$4:$K$35,9,FALSE))</f>
        <v/>
      </c>
      <c r="AG27" s="114" t="str">
        <f>IF(AG26="","",VLOOKUP(AG26,'シフト記号表（勤務時間帯）'!$C$4:$K$35,9,FALSE))</f>
        <v/>
      </c>
      <c r="AH27" s="115" t="str">
        <f>IF(AH26="","",VLOOKUP(AH26,'シフト記号表（勤務時間帯）'!$C$4:$K$35,9,FALSE))</f>
        <v/>
      </c>
      <c r="AI27" s="115" t="str">
        <f>IF(AI26="","",VLOOKUP(AI26,'シフト記号表（勤務時間帯）'!$C$4:$K$35,9,FALSE))</f>
        <v/>
      </c>
      <c r="AJ27" s="115" t="str">
        <f>IF(AJ26="","",VLOOKUP(AJ26,'シフト記号表（勤務時間帯）'!$C$4:$K$35,9,FALSE))</f>
        <v/>
      </c>
      <c r="AK27" s="115" t="str">
        <f>IF(AK26="","",VLOOKUP(AK26,'シフト記号表（勤務時間帯）'!$C$4:$K$35,9,FALSE))</f>
        <v/>
      </c>
      <c r="AL27" s="115" t="str">
        <f>IF(AL26="","",VLOOKUP(AL26,'シフト記号表（勤務時間帯）'!$C$4:$K$35,9,FALSE))</f>
        <v/>
      </c>
      <c r="AM27" s="116" t="str">
        <f>IF(AM26="","",VLOOKUP(AM26,'シフト記号表（勤務時間帯）'!$C$4:$K$35,9,FALSE))</f>
        <v/>
      </c>
      <c r="AN27" s="114" t="str">
        <f>IF(AN26="","",VLOOKUP(AN26,'シフト記号表（勤務時間帯）'!$C$4:$K$35,9,FALSE))</f>
        <v/>
      </c>
      <c r="AO27" s="115" t="str">
        <f>IF(AO26="","",VLOOKUP(AO26,'シフト記号表（勤務時間帯）'!$C$4:$K$35,9,FALSE))</f>
        <v/>
      </c>
      <c r="AP27" s="115" t="str">
        <f>IF(AP26="","",VLOOKUP(AP26,'シフト記号表（勤務時間帯）'!$C$4:$K$35,9,FALSE))</f>
        <v/>
      </c>
      <c r="AQ27" s="115" t="str">
        <f>IF(AQ26="","",VLOOKUP(AQ26,'シフト記号表（勤務時間帯）'!$C$4:$K$35,9,FALSE))</f>
        <v/>
      </c>
      <c r="AR27" s="115" t="str">
        <f>IF(AR26="","",VLOOKUP(AR26,'シフト記号表（勤務時間帯）'!$C$4:$K$35,9,FALSE))</f>
        <v/>
      </c>
      <c r="AS27" s="115" t="str">
        <f>IF(AS26="","",VLOOKUP(AS26,'シフト記号表（勤務時間帯）'!$C$4:$K$35,9,FALSE))</f>
        <v/>
      </c>
      <c r="AT27" s="116" t="str">
        <f>IF(AT26="","",VLOOKUP(AT26,'シフト記号表（勤務時間帯）'!$C$4:$K$35,9,FALSE))</f>
        <v/>
      </c>
      <c r="AU27" s="114" t="str">
        <f>IF(AU26="","",VLOOKUP(AU26,'シフト記号表（勤務時間帯）'!$C$4:$K$35,9,FALSE))</f>
        <v/>
      </c>
      <c r="AV27" s="115" t="str">
        <f>IF(AV26="","",VLOOKUP(AV26,'シフト記号表（勤務時間帯）'!$C$4:$K$35,9,FALSE))</f>
        <v/>
      </c>
      <c r="AW27" s="116" t="str">
        <f>IF(AW26="","",VLOOKUP(AW26,'シフト記号表（勤務時間帯）'!$C$4:$K$35,9,FALSE))</f>
        <v/>
      </c>
      <c r="AX27" s="237"/>
      <c r="AY27" s="238"/>
      <c r="AZ27" s="241"/>
      <c r="BA27" s="242"/>
      <c r="BB27" s="246"/>
      <c r="BC27" s="247"/>
      <c r="BD27" s="247"/>
      <c r="BE27" s="247"/>
      <c r="BF27" s="247"/>
      <c r="BG27" s="248"/>
    </row>
    <row r="28" spans="2:59" ht="20.25" customHeight="1" x14ac:dyDescent="0.4">
      <c r="B28" s="252">
        <f t="shared" ref="B28" si="28">B26+1</f>
        <v>7</v>
      </c>
      <c r="C28" s="253"/>
      <c r="D28" s="334"/>
      <c r="E28" s="285"/>
      <c r="F28" s="334"/>
      <c r="G28" s="259"/>
      <c r="H28" s="339"/>
      <c r="I28" s="339"/>
      <c r="J28" s="339"/>
      <c r="K28" s="340"/>
      <c r="L28" s="286"/>
      <c r="M28" s="287"/>
      <c r="N28" s="287"/>
      <c r="O28" s="288"/>
      <c r="P28" s="268" t="s">
        <v>56</v>
      </c>
      <c r="Q28" s="269"/>
      <c r="R28" s="270"/>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7"/>
      <c r="AX28" s="237">
        <f>IF($BC$3="計画",SUM(S29:AT29),IF($BC$3="実績",SUM(S29:AW29),""))</f>
        <v>0</v>
      </c>
      <c r="AY28" s="238"/>
      <c r="AZ28" s="241">
        <f>IF($BC$3="計画",AX28/4,IF($BC$3="実績",AX28/($BA$7/7),""))</f>
        <v>0</v>
      </c>
      <c r="BA28" s="242"/>
      <c r="BB28" s="282"/>
      <c r="BC28" s="283"/>
      <c r="BD28" s="283"/>
      <c r="BE28" s="283"/>
      <c r="BF28" s="283"/>
      <c r="BG28" s="284"/>
    </row>
    <row r="29" spans="2:59" ht="20.25" customHeight="1" x14ac:dyDescent="0.4">
      <c r="B29" s="252"/>
      <c r="C29" s="335"/>
      <c r="D29" s="334"/>
      <c r="E29" s="336"/>
      <c r="F29" s="334"/>
      <c r="G29" s="341"/>
      <c r="H29" s="339"/>
      <c r="I29" s="339"/>
      <c r="J29" s="339"/>
      <c r="K29" s="340"/>
      <c r="L29" s="286"/>
      <c r="M29" s="287"/>
      <c r="N29" s="287"/>
      <c r="O29" s="288"/>
      <c r="P29" s="249" t="s">
        <v>57</v>
      </c>
      <c r="Q29" s="250"/>
      <c r="R29" s="251"/>
      <c r="S29" s="114" t="str">
        <f>IF(S28="","",VLOOKUP(S28,'シフト記号表（勤務時間帯）'!$C$4:$K$35,9,FALSE))</f>
        <v/>
      </c>
      <c r="T29" s="115" t="str">
        <f>IF(T28="","",VLOOKUP(T28,'シフト記号表（勤務時間帯）'!$C$4:$K$35,9,FALSE))</f>
        <v/>
      </c>
      <c r="U29" s="115" t="str">
        <f>IF(U28="","",VLOOKUP(U28,'シフト記号表（勤務時間帯）'!$C$4:$K$35,9,FALSE))</f>
        <v/>
      </c>
      <c r="V29" s="115" t="str">
        <f>IF(V28="","",VLOOKUP(V28,'シフト記号表（勤務時間帯）'!$C$4:$K$35,9,FALSE))</f>
        <v/>
      </c>
      <c r="W29" s="115" t="str">
        <f>IF(W28="","",VLOOKUP(W28,'シフト記号表（勤務時間帯）'!$C$4:$K$35,9,FALSE))</f>
        <v/>
      </c>
      <c r="X29" s="115" t="str">
        <f>IF(X28="","",VLOOKUP(X28,'シフト記号表（勤務時間帯）'!$C$4:$K$35,9,FALSE))</f>
        <v/>
      </c>
      <c r="Y29" s="116" t="str">
        <f>IF(Y28="","",VLOOKUP(Y28,'シフト記号表（勤務時間帯）'!$C$4:$K$35,9,FALSE))</f>
        <v/>
      </c>
      <c r="Z29" s="114" t="str">
        <f>IF(Z28="","",VLOOKUP(Z28,'シフト記号表（勤務時間帯）'!$C$4:$K$35,9,FALSE))</f>
        <v/>
      </c>
      <c r="AA29" s="115" t="str">
        <f>IF(AA28="","",VLOOKUP(AA28,'シフト記号表（勤務時間帯）'!$C$4:$K$35,9,FALSE))</f>
        <v/>
      </c>
      <c r="AB29" s="115" t="str">
        <f>IF(AB28="","",VLOOKUP(AB28,'シフト記号表（勤務時間帯）'!$C$4:$K$35,9,FALSE))</f>
        <v/>
      </c>
      <c r="AC29" s="115" t="str">
        <f>IF(AC28="","",VLOOKUP(AC28,'シフト記号表（勤務時間帯）'!$C$4:$K$35,9,FALSE))</f>
        <v/>
      </c>
      <c r="AD29" s="115" t="str">
        <f>IF(AD28="","",VLOOKUP(AD28,'シフト記号表（勤務時間帯）'!$C$4:$K$35,9,FALSE))</f>
        <v/>
      </c>
      <c r="AE29" s="115" t="str">
        <f>IF(AE28="","",VLOOKUP(AE28,'シフト記号表（勤務時間帯）'!$C$4:$K$35,9,FALSE))</f>
        <v/>
      </c>
      <c r="AF29" s="116" t="str">
        <f>IF(AF28="","",VLOOKUP(AF28,'シフト記号表（勤務時間帯）'!$C$4:$K$35,9,FALSE))</f>
        <v/>
      </c>
      <c r="AG29" s="114" t="str">
        <f>IF(AG28="","",VLOOKUP(AG28,'シフト記号表（勤務時間帯）'!$C$4:$K$35,9,FALSE))</f>
        <v/>
      </c>
      <c r="AH29" s="115" t="str">
        <f>IF(AH28="","",VLOOKUP(AH28,'シフト記号表（勤務時間帯）'!$C$4:$K$35,9,FALSE))</f>
        <v/>
      </c>
      <c r="AI29" s="115" t="str">
        <f>IF(AI28="","",VLOOKUP(AI28,'シフト記号表（勤務時間帯）'!$C$4:$K$35,9,FALSE))</f>
        <v/>
      </c>
      <c r="AJ29" s="115" t="str">
        <f>IF(AJ28="","",VLOOKUP(AJ28,'シフト記号表（勤務時間帯）'!$C$4:$K$35,9,FALSE))</f>
        <v/>
      </c>
      <c r="AK29" s="115" t="str">
        <f>IF(AK28="","",VLOOKUP(AK28,'シフト記号表（勤務時間帯）'!$C$4:$K$35,9,FALSE))</f>
        <v/>
      </c>
      <c r="AL29" s="115" t="str">
        <f>IF(AL28="","",VLOOKUP(AL28,'シフト記号表（勤務時間帯）'!$C$4:$K$35,9,FALSE))</f>
        <v/>
      </c>
      <c r="AM29" s="116" t="str">
        <f>IF(AM28="","",VLOOKUP(AM28,'シフト記号表（勤務時間帯）'!$C$4:$K$35,9,FALSE))</f>
        <v/>
      </c>
      <c r="AN29" s="114" t="str">
        <f>IF(AN28="","",VLOOKUP(AN28,'シフト記号表（勤務時間帯）'!$C$4:$K$35,9,FALSE))</f>
        <v/>
      </c>
      <c r="AO29" s="115" t="str">
        <f>IF(AO28="","",VLOOKUP(AO28,'シフト記号表（勤務時間帯）'!$C$4:$K$35,9,FALSE))</f>
        <v/>
      </c>
      <c r="AP29" s="115" t="str">
        <f>IF(AP28="","",VLOOKUP(AP28,'シフト記号表（勤務時間帯）'!$C$4:$K$35,9,FALSE))</f>
        <v/>
      </c>
      <c r="AQ29" s="115" t="str">
        <f>IF(AQ28="","",VLOOKUP(AQ28,'シフト記号表（勤務時間帯）'!$C$4:$K$35,9,FALSE))</f>
        <v/>
      </c>
      <c r="AR29" s="115" t="str">
        <f>IF(AR28="","",VLOOKUP(AR28,'シフト記号表（勤務時間帯）'!$C$4:$K$35,9,FALSE))</f>
        <v/>
      </c>
      <c r="AS29" s="115" t="str">
        <f>IF(AS28="","",VLOOKUP(AS28,'シフト記号表（勤務時間帯）'!$C$4:$K$35,9,FALSE))</f>
        <v/>
      </c>
      <c r="AT29" s="116" t="str">
        <f>IF(AT28="","",VLOOKUP(AT28,'シフト記号表（勤務時間帯）'!$C$4:$K$35,9,FALSE))</f>
        <v/>
      </c>
      <c r="AU29" s="114" t="str">
        <f>IF(AU28="","",VLOOKUP(AU28,'シフト記号表（勤務時間帯）'!$C$4:$K$35,9,FALSE))</f>
        <v/>
      </c>
      <c r="AV29" s="115" t="str">
        <f>IF(AV28="","",VLOOKUP(AV28,'シフト記号表（勤務時間帯）'!$C$4:$K$35,9,FALSE))</f>
        <v/>
      </c>
      <c r="AW29" s="116" t="str">
        <f>IF(AW28="","",VLOOKUP(AW28,'シフト記号表（勤務時間帯）'!$C$4:$K$35,9,FALSE))</f>
        <v/>
      </c>
      <c r="AX29" s="237"/>
      <c r="AY29" s="238"/>
      <c r="AZ29" s="241"/>
      <c r="BA29" s="242"/>
      <c r="BB29" s="246"/>
      <c r="BC29" s="247"/>
      <c r="BD29" s="247"/>
      <c r="BE29" s="247"/>
      <c r="BF29" s="247"/>
      <c r="BG29" s="248"/>
    </row>
    <row r="30" spans="2:59" ht="20.25" customHeight="1" x14ac:dyDescent="0.4">
      <c r="B30" s="252">
        <f t="shared" ref="B30" si="29">B28+1</f>
        <v>8</v>
      </c>
      <c r="C30" s="253"/>
      <c r="D30" s="334"/>
      <c r="E30" s="285"/>
      <c r="F30" s="334"/>
      <c r="G30" s="259"/>
      <c r="H30" s="339"/>
      <c r="I30" s="339"/>
      <c r="J30" s="339"/>
      <c r="K30" s="340"/>
      <c r="L30" s="286"/>
      <c r="M30" s="287"/>
      <c r="N30" s="287"/>
      <c r="O30" s="288"/>
      <c r="P30" s="268" t="s">
        <v>56</v>
      </c>
      <c r="Q30" s="269"/>
      <c r="R30" s="270"/>
      <c r="S30" s="135"/>
      <c r="T30" s="136"/>
      <c r="U30" s="136"/>
      <c r="V30" s="136"/>
      <c r="W30" s="136"/>
      <c r="X30" s="136"/>
      <c r="Y30" s="137"/>
      <c r="Z30" s="135"/>
      <c r="AA30" s="136"/>
      <c r="AB30" s="136"/>
      <c r="AC30" s="136"/>
      <c r="AD30" s="136"/>
      <c r="AE30" s="136"/>
      <c r="AF30" s="137"/>
      <c r="AG30" s="135"/>
      <c r="AH30" s="136"/>
      <c r="AI30" s="136"/>
      <c r="AJ30" s="136"/>
      <c r="AK30" s="136"/>
      <c r="AL30" s="136"/>
      <c r="AM30" s="137"/>
      <c r="AN30" s="135"/>
      <c r="AO30" s="136"/>
      <c r="AP30" s="136"/>
      <c r="AQ30" s="136"/>
      <c r="AR30" s="136"/>
      <c r="AS30" s="136"/>
      <c r="AT30" s="137"/>
      <c r="AU30" s="135"/>
      <c r="AV30" s="136"/>
      <c r="AW30" s="137"/>
      <c r="AX30" s="237">
        <f t="shared" ref="AX30" si="30">IF($BC$3="計画",SUM(S31:AT31),IF($BC$3="実績",SUM(S31:AW31),""))</f>
        <v>0</v>
      </c>
      <c r="AY30" s="238"/>
      <c r="AZ30" s="241">
        <f>IF($BC$3="計画",AX30/4,IF($BC$3="実績",AX30/($BA$7/7),""))</f>
        <v>0</v>
      </c>
      <c r="BA30" s="242"/>
      <c r="BB30" s="282"/>
      <c r="BC30" s="283"/>
      <c r="BD30" s="283"/>
      <c r="BE30" s="283"/>
      <c r="BF30" s="283"/>
      <c r="BG30" s="284"/>
    </row>
    <row r="31" spans="2:59" ht="20.25" customHeight="1" x14ac:dyDescent="0.4">
      <c r="B31" s="252"/>
      <c r="C31" s="335"/>
      <c r="D31" s="334"/>
      <c r="E31" s="336"/>
      <c r="F31" s="334"/>
      <c r="G31" s="341"/>
      <c r="H31" s="339"/>
      <c r="I31" s="339"/>
      <c r="J31" s="339"/>
      <c r="K31" s="340"/>
      <c r="L31" s="286"/>
      <c r="M31" s="287"/>
      <c r="N31" s="287"/>
      <c r="O31" s="288"/>
      <c r="P31" s="249" t="s">
        <v>57</v>
      </c>
      <c r="Q31" s="250"/>
      <c r="R31" s="251"/>
      <c r="S31" s="114" t="str">
        <f>IF(S30="","",VLOOKUP(S30,'シフト記号表（勤務時間帯）'!$C$4:$K$35,9,FALSE))</f>
        <v/>
      </c>
      <c r="T31" s="115" t="str">
        <f>IF(T30="","",VLOOKUP(T30,'シフト記号表（勤務時間帯）'!$C$4:$K$35,9,FALSE))</f>
        <v/>
      </c>
      <c r="U31" s="115" t="str">
        <f>IF(U30="","",VLOOKUP(U30,'シフト記号表（勤務時間帯）'!$C$4:$K$35,9,FALSE))</f>
        <v/>
      </c>
      <c r="V31" s="115" t="str">
        <f>IF(V30="","",VLOOKUP(V30,'シフト記号表（勤務時間帯）'!$C$4:$K$35,9,FALSE))</f>
        <v/>
      </c>
      <c r="W31" s="115" t="str">
        <f>IF(W30="","",VLOOKUP(W30,'シフト記号表（勤務時間帯）'!$C$4:$K$35,9,FALSE))</f>
        <v/>
      </c>
      <c r="X31" s="115" t="str">
        <f>IF(X30="","",VLOOKUP(X30,'シフト記号表（勤務時間帯）'!$C$4:$K$35,9,FALSE))</f>
        <v/>
      </c>
      <c r="Y31" s="116" t="str">
        <f>IF(Y30="","",VLOOKUP(Y30,'シフト記号表（勤務時間帯）'!$C$4:$K$35,9,FALSE))</f>
        <v/>
      </c>
      <c r="Z31" s="114" t="str">
        <f>IF(Z30="","",VLOOKUP(Z30,'シフト記号表（勤務時間帯）'!$C$4:$K$35,9,FALSE))</f>
        <v/>
      </c>
      <c r="AA31" s="115" t="str">
        <f>IF(AA30="","",VLOOKUP(AA30,'シフト記号表（勤務時間帯）'!$C$4:$K$35,9,FALSE))</f>
        <v/>
      </c>
      <c r="AB31" s="115" t="str">
        <f>IF(AB30="","",VLOOKUP(AB30,'シフト記号表（勤務時間帯）'!$C$4:$K$35,9,FALSE))</f>
        <v/>
      </c>
      <c r="AC31" s="115" t="str">
        <f>IF(AC30="","",VLOOKUP(AC30,'シフト記号表（勤務時間帯）'!$C$4:$K$35,9,FALSE))</f>
        <v/>
      </c>
      <c r="AD31" s="115" t="str">
        <f>IF(AD30="","",VLOOKUP(AD30,'シフト記号表（勤務時間帯）'!$C$4:$K$35,9,FALSE))</f>
        <v/>
      </c>
      <c r="AE31" s="115" t="str">
        <f>IF(AE30="","",VLOOKUP(AE30,'シフト記号表（勤務時間帯）'!$C$4:$K$35,9,FALSE))</f>
        <v/>
      </c>
      <c r="AF31" s="116" t="str">
        <f>IF(AF30="","",VLOOKUP(AF30,'シフト記号表（勤務時間帯）'!$C$4:$K$35,9,FALSE))</f>
        <v/>
      </c>
      <c r="AG31" s="114" t="str">
        <f>IF(AG30="","",VLOOKUP(AG30,'シフト記号表（勤務時間帯）'!$C$4:$K$35,9,FALSE))</f>
        <v/>
      </c>
      <c r="AH31" s="115" t="str">
        <f>IF(AH30="","",VLOOKUP(AH30,'シフト記号表（勤務時間帯）'!$C$4:$K$35,9,FALSE))</f>
        <v/>
      </c>
      <c r="AI31" s="115" t="str">
        <f>IF(AI30="","",VLOOKUP(AI30,'シフト記号表（勤務時間帯）'!$C$4:$K$35,9,FALSE))</f>
        <v/>
      </c>
      <c r="AJ31" s="115" t="str">
        <f>IF(AJ30="","",VLOOKUP(AJ30,'シフト記号表（勤務時間帯）'!$C$4:$K$35,9,FALSE))</f>
        <v/>
      </c>
      <c r="AK31" s="115" t="str">
        <f>IF(AK30="","",VLOOKUP(AK30,'シフト記号表（勤務時間帯）'!$C$4:$K$35,9,FALSE))</f>
        <v/>
      </c>
      <c r="AL31" s="115" t="str">
        <f>IF(AL30="","",VLOOKUP(AL30,'シフト記号表（勤務時間帯）'!$C$4:$K$35,9,FALSE))</f>
        <v/>
      </c>
      <c r="AM31" s="116" t="str">
        <f>IF(AM30="","",VLOOKUP(AM30,'シフト記号表（勤務時間帯）'!$C$4:$K$35,9,FALSE))</f>
        <v/>
      </c>
      <c r="AN31" s="114" t="str">
        <f>IF(AN30="","",VLOOKUP(AN30,'シフト記号表（勤務時間帯）'!$C$4:$K$35,9,FALSE))</f>
        <v/>
      </c>
      <c r="AO31" s="115" t="str">
        <f>IF(AO30="","",VLOOKUP(AO30,'シフト記号表（勤務時間帯）'!$C$4:$K$35,9,FALSE))</f>
        <v/>
      </c>
      <c r="AP31" s="115" t="str">
        <f>IF(AP30="","",VLOOKUP(AP30,'シフト記号表（勤務時間帯）'!$C$4:$K$35,9,FALSE))</f>
        <v/>
      </c>
      <c r="AQ31" s="115" t="str">
        <f>IF(AQ30="","",VLOOKUP(AQ30,'シフト記号表（勤務時間帯）'!$C$4:$K$35,9,FALSE))</f>
        <v/>
      </c>
      <c r="AR31" s="115" t="str">
        <f>IF(AR30="","",VLOOKUP(AR30,'シフト記号表（勤務時間帯）'!$C$4:$K$35,9,FALSE))</f>
        <v/>
      </c>
      <c r="AS31" s="115" t="str">
        <f>IF(AS30="","",VLOOKUP(AS30,'シフト記号表（勤務時間帯）'!$C$4:$K$35,9,FALSE))</f>
        <v/>
      </c>
      <c r="AT31" s="116" t="str">
        <f>IF(AT30="","",VLOOKUP(AT30,'シフト記号表（勤務時間帯）'!$C$4:$K$35,9,FALSE))</f>
        <v/>
      </c>
      <c r="AU31" s="114" t="str">
        <f>IF(AU30="","",VLOOKUP(AU30,'シフト記号表（勤務時間帯）'!$C$4:$K$35,9,FALSE))</f>
        <v/>
      </c>
      <c r="AV31" s="115" t="str">
        <f>IF(AV30="","",VLOOKUP(AV30,'シフト記号表（勤務時間帯）'!$C$4:$K$35,9,FALSE))</f>
        <v/>
      </c>
      <c r="AW31" s="116" t="str">
        <f>IF(AW30="","",VLOOKUP(AW30,'シフト記号表（勤務時間帯）'!$C$4:$K$35,9,FALSE))</f>
        <v/>
      </c>
      <c r="AX31" s="237"/>
      <c r="AY31" s="238"/>
      <c r="AZ31" s="241"/>
      <c r="BA31" s="242"/>
      <c r="BB31" s="246"/>
      <c r="BC31" s="247"/>
      <c r="BD31" s="247"/>
      <c r="BE31" s="247"/>
      <c r="BF31" s="247"/>
      <c r="BG31" s="248"/>
    </row>
    <row r="32" spans="2:59" ht="20.25" customHeight="1" x14ac:dyDescent="0.4">
      <c r="B32" s="252">
        <f>B30+1</f>
        <v>9</v>
      </c>
      <c r="C32" s="253"/>
      <c r="D32" s="334"/>
      <c r="E32" s="285"/>
      <c r="F32" s="334"/>
      <c r="G32" s="259"/>
      <c r="H32" s="339"/>
      <c r="I32" s="339"/>
      <c r="J32" s="339"/>
      <c r="K32" s="340"/>
      <c r="L32" s="286"/>
      <c r="M32" s="287"/>
      <c r="N32" s="287"/>
      <c r="O32" s="288"/>
      <c r="P32" s="268" t="s">
        <v>56</v>
      </c>
      <c r="Q32" s="269"/>
      <c r="R32" s="270"/>
      <c r="S32" s="135"/>
      <c r="T32" s="136"/>
      <c r="U32" s="136"/>
      <c r="V32" s="136"/>
      <c r="W32" s="136"/>
      <c r="X32" s="136"/>
      <c r="Y32" s="137"/>
      <c r="Z32" s="135"/>
      <c r="AA32" s="136"/>
      <c r="AB32" s="136"/>
      <c r="AC32" s="136"/>
      <c r="AD32" s="136"/>
      <c r="AE32" s="136"/>
      <c r="AF32" s="137"/>
      <c r="AG32" s="135"/>
      <c r="AH32" s="136"/>
      <c r="AI32" s="136"/>
      <c r="AJ32" s="136"/>
      <c r="AK32" s="136"/>
      <c r="AL32" s="136"/>
      <c r="AM32" s="137"/>
      <c r="AN32" s="135"/>
      <c r="AO32" s="136"/>
      <c r="AP32" s="136"/>
      <c r="AQ32" s="136"/>
      <c r="AR32" s="136"/>
      <c r="AS32" s="136"/>
      <c r="AT32" s="137"/>
      <c r="AU32" s="135"/>
      <c r="AV32" s="136"/>
      <c r="AW32" s="137"/>
      <c r="AX32" s="237">
        <f t="shared" ref="AX32" si="31">IF($BC$3="計画",SUM(S33:AT33),IF($BC$3="実績",SUM(S33:AW33),""))</f>
        <v>0</v>
      </c>
      <c r="AY32" s="238"/>
      <c r="AZ32" s="241">
        <f>IF($BC$3="計画",AX32/4,IF($BC$3="実績",AX32/($BA$7/7),""))</f>
        <v>0</v>
      </c>
      <c r="BA32" s="242"/>
      <c r="BB32" s="289"/>
      <c r="BC32" s="290"/>
      <c r="BD32" s="290"/>
      <c r="BE32" s="290"/>
      <c r="BF32" s="290"/>
      <c r="BG32" s="291"/>
    </row>
    <row r="33" spans="2:59" ht="20.25" customHeight="1" x14ac:dyDescent="0.4">
      <c r="B33" s="252"/>
      <c r="C33" s="335"/>
      <c r="D33" s="334"/>
      <c r="E33" s="336"/>
      <c r="F33" s="334"/>
      <c r="G33" s="341"/>
      <c r="H33" s="339"/>
      <c r="I33" s="339"/>
      <c r="J33" s="339"/>
      <c r="K33" s="340"/>
      <c r="L33" s="286"/>
      <c r="M33" s="287"/>
      <c r="N33" s="287"/>
      <c r="O33" s="288"/>
      <c r="P33" s="249" t="s">
        <v>57</v>
      </c>
      <c r="Q33" s="250"/>
      <c r="R33" s="251"/>
      <c r="S33" s="114" t="str">
        <f>IF(S32="","",VLOOKUP(S32,'シフト記号表（勤務時間帯）'!$C$4:$K$35,9,FALSE))</f>
        <v/>
      </c>
      <c r="T33" s="115" t="str">
        <f>IF(T32="","",VLOOKUP(T32,'シフト記号表（勤務時間帯）'!$C$4:$K$35,9,FALSE))</f>
        <v/>
      </c>
      <c r="U33" s="115" t="str">
        <f>IF(U32="","",VLOOKUP(U32,'シフト記号表（勤務時間帯）'!$C$4:$K$35,9,FALSE))</f>
        <v/>
      </c>
      <c r="V33" s="115" t="str">
        <f>IF(V32="","",VLOOKUP(V32,'シフト記号表（勤務時間帯）'!$C$4:$K$35,9,FALSE))</f>
        <v/>
      </c>
      <c r="W33" s="115" t="str">
        <f>IF(W32="","",VLOOKUP(W32,'シフト記号表（勤務時間帯）'!$C$4:$K$35,9,FALSE))</f>
        <v/>
      </c>
      <c r="X33" s="115" t="str">
        <f>IF(X32="","",VLOOKUP(X32,'シフト記号表（勤務時間帯）'!$C$4:$K$35,9,FALSE))</f>
        <v/>
      </c>
      <c r="Y33" s="116" t="str">
        <f>IF(Y32="","",VLOOKUP(Y32,'シフト記号表（勤務時間帯）'!$C$4:$K$35,9,FALSE))</f>
        <v/>
      </c>
      <c r="Z33" s="114" t="str">
        <f>IF(Z32="","",VLOOKUP(Z32,'シフト記号表（勤務時間帯）'!$C$4:$K$35,9,FALSE))</f>
        <v/>
      </c>
      <c r="AA33" s="115" t="str">
        <f>IF(AA32="","",VLOOKUP(AA32,'シフト記号表（勤務時間帯）'!$C$4:$K$35,9,FALSE))</f>
        <v/>
      </c>
      <c r="AB33" s="115" t="str">
        <f>IF(AB32="","",VLOOKUP(AB32,'シフト記号表（勤務時間帯）'!$C$4:$K$35,9,FALSE))</f>
        <v/>
      </c>
      <c r="AC33" s="115" t="str">
        <f>IF(AC32="","",VLOOKUP(AC32,'シフト記号表（勤務時間帯）'!$C$4:$K$35,9,FALSE))</f>
        <v/>
      </c>
      <c r="AD33" s="115" t="str">
        <f>IF(AD32="","",VLOOKUP(AD32,'シフト記号表（勤務時間帯）'!$C$4:$K$35,9,FALSE))</f>
        <v/>
      </c>
      <c r="AE33" s="115" t="str">
        <f>IF(AE32="","",VLOOKUP(AE32,'シフト記号表（勤務時間帯）'!$C$4:$K$35,9,FALSE))</f>
        <v/>
      </c>
      <c r="AF33" s="116" t="str">
        <f>IF(AF32="","",VLOOKUP(AF32,'シフト記号表（勤務時間帯）'!$C$4:$K$35,9,FALSE))</f>
        <v/>
      </c>
      <c r="AG33" s="114" t="str">
        <f>IF(AG32="","",VLOOKUP(AG32,'シフト記号表（勤務時間帯）'!$C$4:$K$35,9,FALSE))</f>
        <v/>
      </c>
      <c r="AH33" s="115" t="str">
        <f>IF(AH32="","",VLOOKUP(AH32,'シフト記号表（勤務時間帯）'!$C$4:$K$35,9,FALSE))</f>
        <v/>
      </c>
      <c r="AI33" s="115" t="str">
        <f>IF(AI32="","",VLOOKUP(AI32,'シフト記号表（勤務時間帯）'!$C$4:$K$35,9,FALSE))</f>
        <v/>
      </c>
      <c r="AJ33" s="115" t="str">
        <f>IF(AJ32="","",VLOOKUP(AJ32,'シフト記号表（勤務時間帯）'!$C$4:$K$35,9,FALSE))</f>
        <v/>
      </c>
      <c r="AK33" s="115" t="str">
        <f>IF(AK32="","",VLOOKUP(AK32,'シフト記号表（勤務時間帯）'!$C$4:$K$35,9,FALSE))</f>
        <v/>
      </c>
      <c r="AL33" s="115" t="str">
        <f>IF(AL32="","",VLOOKUP(AL32,'シフト記号表（勤務時間帯）'!$C$4:$K$35,9,FALSE))</f>
        <v/>
      </c>
      <c r="AM33" s="116" t="str">
        <f>IF(AM32="","",VLOOKUP(AM32,'シフト記号表（勤務時間帯）'!$C$4:$K$35,9,FALSE))</f>
        <v/>
      </c>
      <c r="AN33" s="114" t="str">
        <f>IF(AN32="","",VLOOKUP(AN32,'シフト記号表（勤務時間帯）'!$C$4:$K$35,9,FALSE))</f>
        <v/>
      </c>
      <c r="AO33" s="115" t="str">
        <f>IF(AO32="","",VLOOKUP(AO32,'シフト記号表（勤務時間帯）'!$C$4:$K$35,9,FALSE))</f>
        <v/>
      </c>
      <c r="AP33" s="115" t="str">
        <f>IF(AP32="","",VLOOKUP(AP32,'シフト記号表（勤務時間帯）'!$C$4:$K$35,9,FALSE))</f>
        <v/>
      </c>
      <c r="AQ33" s="115" t="str">
        <f>IF(AQ32="","",VLOOKUP(AQ32,'シフト記号表（勤務時間帯）'!$C$4:$K$35,9,FALSE))</f>
        <v/>
      </c>
      <c r="AR33" s="115" t="str">
        <f>IF(AR32="","",VLOOKUP(AR32,'シフト記号表（勤務時間帯）'!$C$4:$K$35,9,FALSE))</f>
        <v/>
      </c>
      <c r="AS33" s="115" t="str">
        <f>IF(AS32="","",VLOOKUP(AS32,'シフト記号表（勤務時間帯）'!$C$4:$K$35,9,FALSE))</f>
        <v/>
      </c>
      <c r="AT33" s="116" t="str">
        <f>IF(AT32="","",VLOOKUP(AT32,'シフト記号表（勤務時間帯）'!$C$4:$K$35,9,FALSE))</f>
        <v/>
      </c>
      <c r="AU33" s="114" t="str">
        <f>IF(AU32="","",VLOOKUP(AU32,'シフト記号表（勤務時間帯）'!$C$4:$K$35,9,FALSE))</f>
        <v/>
      </c>
      <c r="AV33" s="115" t="str">
        <f>IF(AV32="","",VLOOKUP(AV32,'シフト記号表（勤務時間帯）'!$C$4:$K$35,9,FALSE))</f>
        <v/>
      </c>
      <c r="AW33" s="116" t="str">
        <f>IF(AW32="","",VLOOKUP(AW32,'シフト記号表（勤務時間帯）'!$C$4:$K$35,9,FALSE))</f>
        <v/>
      </c>
      <c r="AX33" s="237"/>
      <c r="AY33" s="238"/>
      <c r="AZ33" s="241"/>
      <c r="BA33" s="242"/>
      <c r="BB33" s="292"/>
      <c r="BC33" s="293"/>
      <c r="BD33" s="293"/>
      <c r="BE33" s="293"/>
      <c r="BF33" s="293"/>
      <c r="BG33" s="294"/>
    </row>
    <row r="34" spans="2:59" ht="20.25" customHeight="1" x14ac:dyDescent="0.4">
      <c r="B34" s="252">
        <f t="shared" ref="B34:B36" si="32">B32+1</f>
        <v>10</v>
      </c>
      <c r="C34" s="253"/>
      <c r="D34" s="334"/>
      <c r="E34" s="285"/>
      <c r="F34" s="334"/>
      <c r="G34" s="259"/>
      <c r="H34" s="339"/>
      <c r="I34" s="339"/>
      <c r="J34" s="339"/>
      <c r="K34" s="340"/>
      <c r="L34" s="286"/>
      <c r="M34" s="287"/>
      <c r="N34" s="287"/>
      <c r="O34" s="288"/>
      <c r="P34" s="268" t="s">
        <v>56</v>
      </c>
      <c r="Q34" s="269"/>
      <c r="R34" s="270"/>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7"/>
      <c r="AX34" s="237">
        <f t="shared" ref="AX34" si="33">IF($BC$3="計画",SUM(S35:AT35),IF($BC$3="実績",SUM(S35:AW35),""))</f>
        <v>0</v>
      </c>
      <c r="AY34" s="238"/>
      <c r="AZ34" s="241">
        <f>IF($BC$3="計画",AX34/4,IF($BC$3="実績",AX34/($BA$7/7),""))</f>
        <v>0</v>
      </c>
      <c r="BA34" s="242"/>
      <c r="BB34" s="282"/>
      <c r="BC34" s="283"/>
      <c r="BD34" s="283"/>
      <c r="BE34" s="283"/>
      <c r="BF34" s="283"/>
      <c r="BG34" s="284"/>
    </row>
    <row r="35" spans="2:59" ht="20.25" customHeight="1" x14ac:dyDescent="0.4">
      <c r="B35" s="295"/>
      <c r="C35" s="335"/>
      <c r="D35" s="334"/>
      <c r="E35" s="337"/>
      <c r="F35" s="338"/>
      <c r="G35" s="341"/>
      <c r="H35" s="339"/>
      <c r="I35" s="339"/>
      <c r="J35" s="339"/>
      <c r="K35" s="340"/>
      <c r="L35" s="262"/>
      <c r="M35" s="263"/>
      <c r="N35" s="263"/>
      <c r="O35" s="264"/>
      <c r="P35" s="299" t="s">
        <v>57</v>
      </c>
      <c r="Q35" s="300"/>
      <c r="R35" s="301"/>
      <c r="S35" s="114" t="str">
        <f>IF(S34="","",VLOOKUP(S34,'シフト記号表（勤務時間帯）'!$C$4:$K$35,9,FALSE))</f>
        <v/>
      </c>
      <c r="T35" s="115" t="str">
        <f>IF(T34="","",VLOOKUP(T34,'シフト記号表（勤務時間帯）'!$C$4:$K$35,9,FALSE))</f>
        <v/>
      </c>
      <c r="U35" s="115" t="str">
        <f>IF(U34="","",VLOOKUP(U34,'シフト記号表（勤務時間帯）'!$C$4:$K$35,9,FALSE))</f>
        <v/>
      </c>
      <c r="V35" s="115" t="str">
        <f>IF(V34="","",VLOOKUP(V34,'シフト記号表（勤務時間帯）'!$C$4:$K$35,9,FALSE))</f>
        <v/>
      </c>
      <c r="W35" s="115" t="str">
        <f>IF(W34="","",VLOOKUP(W34,'シフト記号表（勤務時間帯）'!$C$4:$K$35,9,FALSE))</f>
        <v/>
      </c>
      <c r="X35" s="115" t="str">
        <f>IF(X34="","",VLOOKUP(X34,'シフト記号表（勤務時間帯）'!$C$4:$K$35,9,FALSE))</f>
        <v/>
      </c>
      <c r="Y35" s="116" t="str">
        <f>IF(Y34="","",VLOOKUP(Y34,'シフト記号表（勤務時間帯）'!$C$4:$K$35,9,FALSE))</f>
        <v/>
      </c>
      <c r="Z35" s="114" t="str">
        <f>IF(Z34="","",VLOOKUP(Z34,'シフト記号表（勤務時間帯）'!$C$4:$K$35,9,FALSE))</f>
        <v/>
      </c>
      <c r="AA35" s="115" t="str">
        <f>IF(AA34="","",VLOOKUP(AA34,'シフト記号表（勤務時間帯）'!$C$4:$K$35,9,FALSE))</f>
        <v/>
      </c>
      <c r="AB35" s="115" t="str">
        <f>IF(AB34="","",VLOOKUP(AB34,'シフト記号表（勤務時間帯）'!$C$4:$K$35,9,FALSE))</f>
        <v/>
      </c>
      <c r="AC35" s="115" t="str">
        <f>IF(AC34="","",VLOOKUP(AC34,'シフト記号表（勤務時間帯）'!$C$4:$K$35,9,FALSE))</f>
        <v/>
      </c>
      <c r="AD35" s="115" t="str">
        <f>IF(AD34="","",VLOOKUP(AD34,'シフト記号表（勤務時間帯）'!$C$4:$K$35,9,FALSE))</f>
        <v/>
      </c>
      <c r="AE35" s="115" t="str">
        <f>IF(AE34="","",VLOOKUP(AE34,'シフト記号表（勤務時間帯）'!$C$4:$K$35,9,FALSE))</f>
        <v/>
      </c>
      <c r="AF35" s="116" t="str">
        <f>IF(AF34="","",VLOOKUP(AF34,'シフト記号表（勤務時間帯）'!$C$4:$K$35,9,FALSE))</f>
        <v/>
      </c>
      <c r="AG35" s="114" t="str">
        <f>IF(AG34="","",VLOOKUP(AG34,'シフト記号表（勤務時間帯）'!$C$4:$K$35,9,FALSE))</f>
        <v/>
      </c>
      <c r="AH35" s="115" t="str">
        <f>IF(AH34="","",VLOOKUP(AH34,'シフト記号表（勤務時間帯）'!$C$4:$K$35,9,FALSE))</f>
        <v/>
      </c>
      <c r="AI35" s="115" t="str">
        <f>IF(AI34="","",VLOOKUP(AI34,'シフト記号表（勤務時間帯）'!$C$4:$K$35,9,FALSE))</f>
        <v/>
      </c>
      <c r="AJ35" s="115" t="str">
        <f>IF(AJ34="","",VLOOKUP(AJ34,'シフト記号表（勤務時間帯）'!$C$4:$K$35,9,FALSE))</f>
        <v/>
      </c>
      <c r="AK35" s="115" t="str">
        <f>IF(AK34="","",VLOOKUP(AK34,'シフト記号表（勤務時間帯）'!$C$4:$K$35,9,FALSE))</f>
        <v/>
      </c>
      <c r="AL35" s="115" t="str">
        <f>IF(AL34="","",VLOOKUP(AL34,'シフト記号表（勤務時間帯）'!$C$4:$K$35,9,FALSE))</f>
        <v/>
      </c>
      <c r="AM35" s="116" t="str">
        <f>IF(AM34="","",VLOOKUP(AM34,'シフト記号表（勤務時間帯）'!$C$4:$K$35,9,FALSE))</f>
        <v/>
      </c>
      <c r="AN35" s="114" t="str">
        <f>IF(AN34="","",VLOOKUP(AN34,'シフト記号表（勤務時間帯）'!$C$4:$K$35,9,FALSE))</f>
        <v/>
      </c>
      <c r="AO35" s="115" t="str">
        <f>IF(AO34="","",VLOOKUP(AO34,'シフト記号表（勤務時間帯）'!$C$4:$K$35,9,FALSE))</f>
        <v/>
      </c>
      <c r="AP35" s="115" t="str">
        <f>IF(AP34="","",VLOOKUP(AP34,'シフト記号表（勤務時間帯）'!$C$4:$K$35,9,FALSE))</f>
        <v/>
      </c>
      <c r="AQ35" s="115" t="str">
        <f>IF(AQ34="","",VLOOKUP(AQ34,'シフト記号表（勤務時間帯）'!$C$4:$K$35,9,FALSE))</f>
        <v/>
      </c>
      <c r="AR35" s="115" t="str">
        <f>IF(AR34="","",VLOOKUP(AR34,'シフト記号表（勤務時間帯）'!$C$4:$K$35,9,FALSE))</f>
        <v/>
      </c>
      <c r="AS35" s="115" t="str">
        <f>IF(AS34="","",VLOOKUP(AS34,'シフト記号表（勤務時間帯）'!$C$4:$K$35,9,FALSE))</f>
        <v/>
      </c>
      <c r="AT35" s="116" t="str">
        <f>IF(AT34="","",VLOOKUP(AT34,'シフト記号表（勤務時間帯）'!$C$4:$K$35,9,FALSE))</f>
        <v/>
      </c>
      <c r="AU35" s="114" t="str">
        <f>IF(AU34="","",VLOOKUP(AU34,'シフト記号表（勤務時間帯）'!$C$4:$K$35,9,FALSE))</f>
        <v/>
      </c>
      <c r="AV35" s="115" t="str">
        <f>IF(AV34="","",VLOOKUP(AV34,'シフト記号表（勤務時間帯）'!$C$4:$K$35,9,FALSE))</f>
        <v/>
      </c>
      <c r="AW35" s="116" t="str">
        <f>IF(AW34="","",VLOOKUP(AW34,'シフト記号表（勤務時間帯）'!$C$4:$K$35,9,FALSE))</f>
        <v/>
      </c>
      <c r="AX35" s="237"/>
      <c r="AY35" s="238"/>
      <c r="AZ35" s="241"/>
      <c r="BA35" s="242"/>
      <c r="BB35" s="296"/>
      <c r="BC35" s="297"/>
      <c r="BD35" s="297"/>
      <c r="BE35" s="297"/>
      <c r="BF35" s="297"/>
      <c r="BG35" s="298"/>
    </row>
    <row r="36" spans="2:59" ht="20.25" customHeight="1" x14ac:dyDescent="0.4">
      <c r="B36" s="252">
        <f t="shared" si="32"/>
        <v>11</v>
      </c>
      <c r="C36" s="253"/>
      <c r="D36" s="334"/>
      <c r="E36" s="285"/>
      <c r="F36" s="334"/>
      <c r="G36" s="259"/>
      <c r="H36" s="339"/>
      <c r="I36" s="339"/>
      <c r="J36" s="339"/>
      <c r="K36" s="340"/>
      <c r="L36" s="286"/>
      <c r="M36" s="287"/>
      <c r="N36" s="287"/>
      <c r="O36" s="288"/>
      <c r="P36" s="268" t="s">
        <v>56</v>
      </c>
      <c r="Q36" s="269"/>
      <c r="R36" s="270"/>
      <c r="S36" s="135"/>
      <c r="T36" s="136"/>
      <c r="U36" s="136"/>
      <c r="V36" s="136"/>
      <c r="W36" s="136"/>
      <c r="X36" s="136"/>
      <c r="Y36" s="137"/>
      <c r="Z36" s="135"/>
      <c r="AA36" s="136"/>
      <c r="AB36" s="136"/>
      <c r="AC36" s="136"/>
      <c r="AD36" s="136"/>
      <c r="AE36" s="136"/>
      <c r="AF36" s="137"/>
      <c r="AG36" s="135"/>
      <c r="AH36" s="136"/>
      <c r="AI36" s="136"/>
      <c r="AJ36" s="136"/>
      <c r="AK36" s="136"/>
      <c r="AL36" s="136"/>
      <c r="AM36" s="137"/>
      <c r="AN36" s="135"/>
      <c r="AO36" s="136"/>
      <c r="AP36" s="136"/>
      <c r="AQ36" s="136"/>
      <c r="AR36" s="136"/>
      <c r="AS36" s="136"/>
      <c r="AT36" s="137"/>
      <c r="AU36" s="135"/>
      <c r="AV36" s="136"/>
      <c r="AW36" s="137"/>
      <c r="AX36" s="237">
        <f t="shared" ref="AX36" si="34">IF($BC$3="計画",SUM(S37:AT37),IF($BC$3="実績",SUM(S37:AW37),""))</f>
        <v>0</v>
      </c>
      <c r="AY36" s="238"/>
      <c r="AZ36" s="241">
        <f>IF($BC$3="計画",AX36/4,IF($BC$3="実績",AX36/($BA$7/7),""))</f>
        <v>0</v>
      </c>
      <c r="BA36" s="242"/>
      <c r="BB36" s="282"/>
      <c r="BC36" s="283"/>
      <c r="BD36" s="283"/>
      <c r="BE36" s="283"/>
      <c r="BF36" s="283"/>
      <c r="BG36" s="284"/>
    </row>
    <row r="37" spans="2:59" ht="20.25" customHeight="1" x14ac:dyDescent="0.4">
      <c r="B37" s="295"/>
      <c r="C37" s="335"/>
      <c r="D37" s="334"/>
      <c r="E37" s="337"/>
      <c r="F37" s="338"/>
      <c r="G37" s="341"/>
      <c r="H37" s="339"/>
      <c r="I37" s="339"/>
      <c r="J37" s="339"/>
      <c r="K37" s="340"/>
      <c r="L37" s="262"/>
      <c r="M37" s="263"/>
      <c r="N37" s="263"/>
      <c r="O37" s="264"/>
      <c r="P37" s="299" t="s">
        <v>57</v>
      </c>
      <c r="Q37" s="300"/>
      <c r="R37" s="301"/>
      <c r="S37" s="114" t="str">
        <f>IF(S36="","",VLOOKUP(S36,'シフト記号表（勤務時間帯）'!$C$4:$K$35,9,FALSE))</f>
        <v/>
      </c>
      <c r="T37" s="115" t="str">
        <f>IF(T36="","",VLOOKUP(T36,'シフト記号表（勤務時間帯）'!$C$4:$K$35,9,FALSE))</f>
        <v/>
      </c>
      <c r="U37" s="115" t="str">
        <f>IF(U36="","",VLOOKUP(U36,'シフト記号表（勤務時間帯）'!$C$4:$K$35,9,FALSE))</f>
        <v/>
      </c>
      <c r="V37" s="115" t="str">
        <f>IF(V36="","",VLOOKUP(V36,'シフト記号表（勤務時間帯）'!$C$4:$K$35,9,FALSE))</f>
        <v/>
      </c>
      <c r="W37" s="115" t="str">
        <f>IF(W36="","",VLOOKUP(W36,'シフト記号表（勤務時間帯）'!$C$4:$K$35,9,FALSE))</f>
        <v/>
      </c>
      <c r="X37" s="115" t="str">
        <f>IF(X36="","",VLOOKUP(X36,'シフト記号表（勤務時間帯）'!$C$4:$K$35,9,FALSE))</f>
        <v/>
      </c>
      <c r="Y37" s="116" t="str">
        <f>IF(Y36="","",VLOOKUP(Y36,'シフト記号表（勤務時間帯）'!$C$4:$K$35,9,FALSE))</f>
        <v/>
      </c>
      <c r="Z37" s="114" t="str">
        <f>IF(Z36="","",VLOOKUP(Z36,'シフト記号表（勤務時間帯）'!$C$4:$K$35,9,FALSE))</f>
        <v/>
      </c>
      <c r="AA37" s="115" t="str">
        <f>IF(AA36="","",VLOOKUP(AA36,'シフト記号表（勤務時間帯）'!$C$4:$K$35,9,FALSE))</f>
        <v/>
      </c>
      <c r="AB37" s="115" t="str">
        <f>IF(AB36="","",VLOOKUP(AB36,'シフト記号表（勤務時間帯）'!$C$4:$K$35,9,FALSE))</f>
        <v/>
      </c>
      <c r="AC37" s="115" t="str">
        <f>IF(AC36="","",VLOOKUP(AC36,'シフト記号表（勤務時間帯）'!$C$4:$K$35,9,FALSE))</f>
        <v/>
      </c>
      <c r="AD37" s="115" t="str">
        <f>IF(AD36="","",VLOOKUP(AD36,'シフト記号表（勤務時間帯）'!$C$4:$K$35,9,FALSE))</f>
        <v/>
      </c>
      <c r="AE37" s="115" t="str">
        <f>IF(AE36="","",VLOOKUP(AE36,'シフト記号表（勤務時間帯）'!$C$4:$K$35,9,FALSE))</f>
        <v/>
      </c>
      <c r="AF37" s="116" t="str">
        <f>IF(AF36="","",VLOOKUP(AF36,'シフト記号表（勤務時間帯）'!$C$4:$K$35,9,FALSE))</f>
        <v/>
      </c>
      <c r="AG37" s="114" t="str">
        <f>IF(AG36="","",VLOOKUP(AG36,'シフト記号表（勤務時間帯）'!$C$4:$K$35,9,FALSE))</f>
        <v/>
      </c>
      <c r="AH37" s="115" t="str">
        <f>IF(AH36="","",VLOOKUP(AH36,'シフト記号表（勤務時間帯）'!$C$4:$K$35,9,FALSE))</f>
        <v/>
      </c>
      <c r="AI37" s="115" t="str">
        <f>IF(AI36="","",VLOOKUP(AI36,'シフト記号表（勤務時間帯）'!$C$4:$K$35,9,FALSE))</f>
        <v/>
      </c>
      <c r="AJ37" s="115" t="str">
        <f>IF(AJ36="","",VLOOKUP(AJ36,'シフト記号表（勤務時間帯）'!$C$4:$K$35,9,FALSE))</f>
        <v/>
      </c>
      <c r="AK37" s="115" t="str">
        <f>IF(AK36="","",VLOOKUP(AK36,'シフト記号表（勤務時間帯）'!$C$4:$K$35,9,FALSE))</f>
        <v/>
      </c>
      <c r="AL37" s="115" t="str">
        <f>IF(AL36="","",VLOOKUP(AL36,'シフト記号表（勤務時間帯）'!$C$4:$K$35,9,FALSE))</f>
        <v/>
      </c>
      <c r="AM37" s="116" t="str">
        <f>IF(AM36="","",VLOOKUP(AM36,'シフト記号表（勤務時間帯）'!$C$4:$K$35,9,FALSE))</f>
        <v/>
      </c>
      <c r="AN37" s="114" t="str">
        <f>IF(AN36="","",VLOOKUP(AN36,'シフト記号表（勤務時間帯）'!$C$4:$K$35,9,FALSE))</f>
        <v/>
      </c>
      <c r="AO37" s="115" t="str">
        <f>IF(AO36="","",VLOOKUP(AO36,'シフト記号表（勤務時間帯）'!$C$4:$K$35,9,FALSE))</f>
        <v/>
      </c>
      <c r="AP37" s="115" t="str">
        <f>IF(AP36="","",VLOOKUP(AP36,'シフト記号表（勤務時間帯）'!$C$4:$K$35,9,FALSE))</f>
        <v/>
      </c>
      <c r="AQ37" s="115" t="str">
        <f>IF(AQ36="","",VLOOKUP(AQ36,'シフト記号表（勤務時間帯）'!$C$4:$K$35,9,FALSE))</f>
        <v/>
      </c>
      <c r="AR37" s="115" t="str">
        <f>IF(AR36="","",VLOOKUP(AR36,'シフト記号表（勤務時間帯）'!$C$4:$K$35,9,FALSE))</f>
        <v/>
      </c>
      <c r="AS37" s="115" t="str">
        <f>IF(AS36="","",VLOOKUP(AS36,'シフト記号表（勤務時間帯）'!$C$4:$K$35,9,FALSE))</f>
        <v/>
      </c>
      <c r="AT37" s="116" t="str">
        <f>IF(AT36="","",VLOOKUP(AT36,'シフト記号表（勤務時間帯）'!$C$4:$K$35,9,FALSE))</f>
        <v/>
      </c>
      <c r="AU37" s="114" t="str">
        <f>IF(AU36="","",VLOOKUP(AU36,'シフト記号表（勤務時間帯）'!$C$4:$K$35,9,FALSE))</f>
        <v/>
      </c>
      <c r="AV37" s="115" t="str">
        <f>IF(AV36="","",VLOOKUP(AV36,'シフト記号表（勤務時間帯）'!$C$4:$K$35,9,FALSE))</f>
        <v/>
      </c>
      <c r="AW37" s="116" t="str">
        <f>IF(AW36="","",VLOOKUP(AW36,'シフト記号表（勤務時間帯）'!$C$4:$K$35,9,FALSE))</f>
        <v/>
      </c>
      <c r="AX37" s="237"/>
      <c r="AY37" s="238"/>
      <c r="AZ37" s="241"/>
      <c r="BA37" s="242"/>
      <c r="BB37" s="296"/>
      <c r="BC37" s="297"/>
      <c r="BD37" s="297"/>
      <c r="BE37" s="297"/>
      <c r="BF37" s="297"/>
      <c r="BG37" s="298"/>
    </row>
    <row r="38" spans="2:59" ht="20.25" customHeight="1" x14ac:dyDescent="0.4">
      <c r="B38" s="252">
        <f>B36+1</f>
        <v>12</v>
      </c>
      <c r="C38" s="253"/>
      <c r="D38" s="334"/>
      <c r="E38" s="285"/>
      <c r="F38" s="334"/>
      <c r="G38" s="259"/>
      <c r="H38" s="339"/>
      <c r="I38" s="339"/>
      <c r="J38" s="339"/>
      <c r="K38" s="340"/>
      <c r="L38" s="286"/>
      <c r="M38" s="287"/>
      <c r="N38" s="287"/>
      <c r="O38" s="288"/>
      <c r="P38" s="268" t="s">
        <v>56</v>
      </c>
      <c r="Q38" s="269"/>
      <c r="R38" s="270"/>
      <c r="S38" s="135"/>
      <c r="T38" s="136"/>
      <c r="U38" s="136"/>
      <c r="V38" s="136"/>
      <c r="W38" s="136"/>
      <c r="X38" s="136"/>
      <c r="Y38" s="137"/>
      <c r="Z38" s="135"/>
      <c r="AA38" s="136"/>
      <c r="AB38" s="136"/>
      <c r="AC38" s="136"/>
      <c r="AD38" s="136"/>
      <c r="AE38" s="136"/>
      <c r="AF38" s="137"/>
      <c r="AG38" s="135"/>
      <c r="AH38" s="136"/>
      <c r="AI38" s="136"/>
      <c r="AJ38" s="136"/>
      <c r="AK38" s="136"/>
      <c r="AL38" s="136"/>
      <c r="AM38" s="137"/>
      <c r="AN38" s="135"/>
      <c r="AO38" s="136"/>
      <c r="AP38" s="136"/>
      <c r="AQ38" s="136"/>
      <c r="AR38" s="136"/>
      <c r="AS38" s="136"/>
      <c r="AT38" s="137"/>
      <c r="AU38" s="135"/>
      <c r="AV38" s="136"/>
      <c r="AW38" s="137"/>
      <c r="AX38" s="237">
        <f t="shared" ref="AX38" si="35">IF($BC$3="計画",SUM(S39:AT39),IF($BC$3="実績",SUM(S39:AW39),""))</f>
        <v>0</v>
      </c>
      <c r="AY38" s="238"/>
      <c r="AZ38" s="241">
        <f>IF($BC$3="計画",AX38/4,IF($BC$3="実績",AX38/($BA$7/7),""))</f>
        <v>0</v>
      </c>
      <c r="BA38" s="242"/>
      <c r="BB38" s="282"/>
      <c r="BC38" s="283"/>
      <c r="BD38" s="283"/>
      <c r="BE38" s="283"/>
      <c r="BF38" s="283"/>
      <c r="BG38" s="284"/>
    </row>
    <row r="39" spans="2:59" ht="20.25" customHeight="1" x14ac:dyDescent="0.4">
      <c r="B39" s="295"/>
      <c r="C39" s="335"/>
      <c r="D39" s="334"/>
      <c r="E39" s="337"/>
      <c r="F39" s="338"/>
      <c r="G39" s="341"/>
      <c r="H39" s="339"/>
      <c r="I39" s="339"/>
      <c r="J39" s="339"/>
      <c r="K39" s="340"/>
      <c r="L39" s="262"/>
      <c r="M39" s="263"/>
      <c r="N39" s="263"/>
      <c r="O39" s="264"/>
      <c r="P39" s="299" t="s">
        <v>57</v>
      </c>
      <c r="Q39" s="300"/>
      <c r="R39" s="301"/>
      <c r="S39" s="114" t="str">
        <f>IF(S38="","",VLOOKUP(S38,'シフト記号表（勤務時間帯）'!$C$4:$K$35,9,FALSE))</f>
        <v/>
      </c>
      <c r="T39" s="115" t="str">
        <f>IF(T38="","",VLOOKUP(T38,'シフト記号表（勤務時間帯）'!$C$4:$K$35,9,FALSE))</f>
        <v/>
      </c>
      <c r="U39" s="115" t="str">
        <f>IF(U38="","",VLOOKUP(U38,'シフト記号表（勤務時間帯）'!$C$4:$K$35,9,FALSE))</f>
        <v/>
      </c>
      <c r="V39" s="115" t="str">
        <f>IF(V38="","",VLOOKUP(V38,'シフト記号表（勤務時間帯）'!$C$4:$K$35,9,FALSE))</f>
        <v/>
      </c>
      <c r="W39" s="115" t="str">
        <f>IF(W38="","",VLOOKUP(W38,'シフト記号表（勤務時間帯）'!$C$4:$K$35,9,FALSE))</f>
        <v/>
      </c>
      <c r="X39" s="115" t="str">
        <f>IF(X38="","",VLOOKUP(X38,'シフト記号表（勤務時間帯）'!$C$4:$K$35,9,FALSE))</f>
        <v/>
      </c>
      <c r="Y39" s="116" t="str">
        <f>IF(Y38="","",VLOOKUP(Y38,'シフト記号表（勤務時間帯）'!$C$4:$K$35,9,FALSE))</f>
        <v/>
      </c>
      <c r="Z39" s="114" t="str">
        <f>IF(Z38="","",VLOOKUP(Z38,'シフト記号表（勤務時間帯）'!$C$4:$K$35,9,FALSE))</f>
        <v/>
      </c>
      <c r="AA39" s="115" t="str">
        <f>IF(AA38="","",VLOOKUP(AA38,'シフト記号表（勤務時間帯）'!$C$4:$K$35,9,FALSE))</f>
        <v/>
      </c>
      <c r="AB39" s="115" t="str">
        <f>IF(AB38="","",VLOOKUP(AB38,'シフト記号表（勤務時間帯）'!$C$4:$K$35,9,FALSE))</f>
        <v/>
      </c>
      <c r="AC39" s="115" t="str">
        <f>IF(AC38="","",VLOOKUP(AC38,'シフト記号表（勤務時間帯）'!$C$4:$K$35,9,FALSE))</f>
        <v/>
      </c>
      <c r="AD39" s="115" t="str">
        <f>IF(AD38="","",VLOOKUP(AD38,'シフト記号表（勤務時間帯）'!$C$4:$K$35,9,FALSE))</f>
        <v/>
      </c>
      <c r="AE39" s="115" t="str">
        <f>IF(AE38="","",VLOOKUP(AE38,'シフト記号表（勤務時間帯）'!$C$4:$K$35,9,FALSE))</f>
        <v/>
      </c>
      <c r="AF39" s="116" t="str">
        <f>IF(AF38="","",VLOOKUP(AF38,'シフト記号表（勤務時間帯）'!$C$4:$K$35,9,FALSE))</f>
        <v/>
      </c>
      <c r="AG39" s="114" t="str">
        <f>IF(AG38="","",VLOOKUP(AG38,'シフト記号表（勤務時間帯）'!$C$4:$K$35,9,FALSE))</f>
        <v/>
      </c>
      <c r="AH39" s="115" t="str">
        <f>IF(AH38="","",VLOOKUP(AH38,'シフト記号表（勤務時間帯）'!$C$4:$K$35,9,FALSE))</f>
        <v/>
      </c>
      <c r="AI39" s="115" t="str">
        <f>IF(AI38="","",VLOOKUP(AI38,'シフト記号表（勤務時間帯）'!$C$4:$K$35,9,FALSE))</f>
        <v/>
      </c>
      <c r="AJ39" s="115" t="str">
        <f>IF(AJ38="","",VLOOKUP(AJ38,'シフト記号表（勤務時間帯）'!$C$4:$K$35,9,FALSE))</f>
        <v/>
      </c>
      <c r="AK39" s="115" t="str">
        <f>IF(AK38="","",VLOOKUP(AK38,'シフト記号表（勤務時間帯）'!$C$4:$K$35,9,FALSE))</f>
        <v/>
      </c>
      <c r="AL39" s="115" t="str">
        <f>IF(AL38="","",VLOOKUP(AL38,'シフト記号表（勤務時間帯）'!$C$4:$K$35,9,FALSE))</f>
        <v/>
      </c>
      <c r="AM39" s="116" t="str">
        <f>IF(AM38="","",VLOOKUP(AM38,'シフト記号表（勤務時間帯）'!$C$4:$K$35,9,FALSE))</f>
        <v/>
      </c>
      <c r="AN39" s="114" t="str">
        <f>IF(AN38="","",VLOOKUP(AN38,'シフト記号表（勤務時間帯）'!$C$4:$K$35,9,FALSE))</f>
        <v/>
      </c>
      <c r="AO39" s="115" t="str">
        <f>IF(AO38="","",VLOOKUP(AO38,'シフト記号表（勤務時間帯）'!$C$4:$K$35,9,FALSE))</f>
        <v/>
      </c>
      <c r="AP39" s="115" t="str">
        <f>IF(AP38="","",VLOOKUP(AP38,'シフト記号表（勤務時間帯）'!$C$4:$K$35,9,FALSE))</f>
        <v/>
      </c>
      <c r="AQ39" s="115" t="str">
        <f>IF(AQ38="","",VLOOKUP(AQ38,'シフト記号表（勤務時間帯）'!$C$4:$K$35,9,FALSE))</f>
        <v/>
      </c>
      <c r="AR39" s="115" t="str">
        <f>IF(AR38="","",VLOOKUP(AR38,'シフト記号表（勤務時間帯）'!$C$4:$K$35,9,FALSE))</f>
        <v/>
      </c>
      <c r="AS39" s="115" t="str">
        <f>IF(AS38="","",VLOOKUP(AS38,'シフト記号表（勤務時間帯）'!$C$4:$K$35,9,FALSE))</f>
        <v/>
      </c>
      <c r="AT39" s="116" t="str">
        <f>IF(AT38="","",VLOOKUP(AT38,'シフト記号表（勤務時間帯）'!$C$4:$K$35,9,FALSE))</f>
        <v/>
      </c>
      <c r="AU39" s="114" t="str">
        <f>IF(AU38="","",VLOOKUP(AU38,'シフト記号表（勤務時間帯）'!$C$4:$K$35,9,FALSE))</f>
        <v/>
      </c>
      <c r="AV39" s="115" t="str">
        <f>IF(AV38="","",VLOOKUP(AV38,'シフト記号表（勤務時間帯）'!$C$4:$K$35,9,FALSE))</f>
        <v/>
      </c>
      <c r="AW39" s="116" t="str">
        <f>IF(AW38="","",VLOOKUP(AW38,'シフト記号表（勤務時間帯）'!$C$4:$K$35,9,FALSE))</f>
        <v/>
      </c>
      <c r="AX39" s="237"/>
      <c r="AY39" s="238"/>
      <c r="AZ39" s="241"/>
      <c r="BA39" s="242"/>
      <c r="BB39" s="296"/>
      <c r="BC39" s="297"/>
      <c r="BD39" s="297"/>
      <c r="BE39" s="297"/>
      <c r="BF39" s="297"/>
      <c r="BG39" s="298"/>
    </row>
    <row r="40" spans="2:59" ht="20.25" customHeight="1" x14ac:dyDescent="0.4">
      <c r="B40" s="252">
        <f>B38+1</f>
        <v>13</v>
      </c>
      <c r="C40" s="253"/>
      <c r="D40" s="334"/>
      <c r="E40" s="285"/>
      <c r="F40" s="334"/>
      <c r="G40" s="259"/>
      <c r="H40" s="339"/>
      <c r="I40" s="339"/>
      <c r="J40" s="339"/>
      <c r="K40" s="340"/>
      <c r="L40" s="286"/>
      <c r="M40" s="287"/>
      <c r="N40" s="287"/>
      <c r="O40" s="288"/>
      <c r="P40" s="268" t="s">
        <v>56</v>
      </c>
      <c r="Q40" s="269"/>
      <c r="R40" s="270"/>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7"/>
      <c r="AX40" s="237">
        <f t="shared" ref="AX40" si="36">IF($BC$3="計画",SUM(S41:AT41),IF($BC$3="実績",SUM(S41:AW41),""))</f>
        <v>0</v>
      </c>
      <c r="AY40" s="238"/>
      <c r="AZ40" s="241">
        <f>IF($BC$3="計画",AX40/4,IF($BC$3="実績",AX40/($BA$7/7),""))</f>
        <v>0</v>
      </c>
      <c r="BA40" s="242"/>
      <c r="BB40" s="282"/>
      <c r="BC40" s="283"/>
      <c r="BD40" s="283"/>
      <c r="BE40" s="283"/>
      <c r="BF40" s="283"/>
      <c r="BG40" s="284"/>
    </row>
    <row r="41" spans="2:59" ht="20.25" customHeight="1" x14ac:dyDescent="0.4">
      <c r="B41" s="295"/>
      <c r="C41" s="335"/>
      <c r="D41" s="334"/>
      <c r="E41" s="337"/>
      <c r="F41" s="338"/>
      <c r="G41" s="341"/>
      <c r="H41" s="339"/>
      <c r="I41" s="339"/>
      <c r="J41" s="339"/>
      <c r="K41" s="340"/>
      <c r="L41" s="262"/>
      <c r="M41" s="263"/>
      <c r="N41" s="263"/>
      <c r="O41" s="264"/>
      <c r="P41" s="299" t="s">
        <v>57</v>
      </c>
      <c r="Q41" s="300"/>
      <c r="R41" s="301"/>
      <c r="S41" s="114" t="str">
        <f>IF(S40="","",VLOOKUP(S40,'シフト記号表（勤務時間帯）'!$C$4:$K$35,9,FALSE))</f>
        <v/>
      </c>
      <c r="T41" s="115" t="str">
        <f>IF(T40="","",VLOOKUP(T40,'シフト記号表（勤務時間帯）'!$C$4:$K$35,9,FALSE))</f>
        <v/>
      </c>
      <c r="U41" s="115" t="str">
        <f>IF(U40="","",VLOOKUP(U40,'シフト記号表（勤務時間帯）'!$C$4:$K$35,9,FALSE))</f>
        <v/>
      </c>
      <c r="V41" s="115" t="str">
        <f>IF(V40="","",VLOOKUP(V40,'シフト記号表（勤務時間帯）'!$C$4:$K$35,9,FALSE))</f>
        <v/>
      </c>
      <c r="W41" s="115" t="str">
        <f>IF(W40="","",VLOOKUP(W40,'シフト記号表（勤務時間帯）'!$C$4:$K$35,9,FALSE))</f>
        <v/>
      </c>
      <c r="X41" s="115" t="str">
        <f>IF(X40="","",VLOOKUP(X40,'シフト記号表（勤務時間帯）'!$C$4:$K$35,9,FALSE))</f>
        <v/>
      </c>
      <c r="Y41" s="116" t="str">
        <f>IF(Y40="","",VLOOKUP(Y40,'シフト記号表（勤務時間帯）'!$C$4:$K$35,9,FALSE))</f>
        <v/>
      </c>
      <c r="Z41" s="114" t="str">
        <f>IF(Z40="","",VLOOKUP(Z40,'シフト記号表（勤務時間帯）'!$C$4:$K$35,9,FALSE))</f>
        <v/>
      </c>
      <c r="AA41" s="115" t="str">
        <f>IF(AA40="","",VLOOKUP(AA40,'シフト記号表（勤務時間帯）'!$C$4:$K$35,9,FALSE))</f>
        <v/>
      </c>
      <c r="AB41" s="115" t="str">
        <f>IF(AB40="","",VLOOKUP(AB40,'シフト記号表（勤務時間帯）'!$C$4:$K$35,9,FALSE))</f>
        <v/>
      </c>
      <c r="AC41" s="115" t="str">
        <f>IF(AC40="","",VLOOKUP(AC40,'シフト記号表（勤務時間帯）'!$C$4:$K$35,9,FALSE))</f>
        <v/>
      </c>
      <c r="AD41" s="115" t="str">
        <f>IF(AD40="","",VLOOKUP(AD40,'シフト記号表（勤務時間帯）'!$C$4:$K$35,9,FALSE))</f>
        <v/>
      </c>
      <c r="AE41" s="115" t="str">
        <f>IF(AE40="","",VLOOKUP(AE40,'シフト記号表（勤務時間帯）'!$C$4:$K$35,9,FALSE))</f>
        <v/>
      </c>
      <c r="AF41" s="116" t="str">
        <f>IF(AF40="","",VLOOKUP(AF40,'シフト記号表（勤務時間帯）'!$C$4:$K$35,9,FALSE))</f>
        <v/>
      </c>
      <c r="AG41" s="114" t="str">
        <f>IF(AG40="","",VLOOKUP(AG40,'シフト記号表（勤務時間帯）'!$C$4:$K$35,9,FALSE))</f>
        <v/>
      </c>
      <c r="AH41" s="115" t="str">
        <f>IF(AH40="","",VLOOKUP(AH40,'シフト記号表（勤務時間帯）'!$C$4:$K$35,9,FALSE))</f>
        <v/>
      </c>
      <c r="AI41" s="115" t="str">
        <f>IF(AI40="","",VLOOKUP(AI40,'シフト記号表（勤務時間帯）'!$C$4:$K$35,9,FALSE))</f>
        <v/>
      </c>
      <c r="AJ41" s="115" t="str">
        <f>IF(AJ40="","",VLOOKUP(AJ40,'シフト記号表（勤務時間帯）'!$C$4:$K$35,9,FALSE))</f>
        <v/>
      </c>
      <c r="AK41" s="115" t="str">
        <f>IF(AK40="","",VLOOKUP(AK40,'シフト記号表（勤務時間帯）'!$C$4:$K$35,9,FALSE))</f>
        <v/>
      </c>
      <c r="AL41" s="115" t="str">
        <f>IF(AL40="","",VLOOKUP(AL40,'シフト記号表（勤務時間帯）'!$C$4:$K$35,9,FALSE))</f>
        <v/>
      </c>
      <c r="AM41" s="116" t="str">
        <f>IF(AM40="","",VLOOKUP(AM40,'シフト記号表（勤務時間帯）'!$C$4:$K$35,9,FALSE))</f>
        <v/>
      </c>
      <c r="AN41" s="114" t="str">
        <f>IF(AN40="","",VLOOKUP(AN40,'シフト記号表（勤務時間帯）'!$C$4:$K$35,9,FALSE))</f>
        <v/>
      </c>
      <c r="AO41" s="115" t="str">
        <f>IF(AO40="","",VLOOKUP(AO40,'シフト記号表（勤務時間帯）'!$C$4:$K$35,9,FALSE))</f>
        <v/>
      </c>
      <c r="AP41" s="115" t="str">
        <f>IF(AP40="","",VLOOKUP(AP40,'シフト記号表（勤務時間帯）'!$C$4:$K$35,9,FALSE))</f>
        <v/>
      </c>
      <c r="AQ41" s="115" t="str">
        <f>IF(AQ40="","",VLOOKUP(AQ40,'シフト記号表（勤務時間帯）'!$C$4:$K$35,9,FALSE))</f>
        <v/>
      </c>
      <c r="AR41" s="115" t="str">
        <f>IF(AR40="","",VLOOKUP(AR40,'シフト記号表（勤務時間帯）'!$C$4:$K$35,9,FALSE))</f>
        <v/>
      </c>
      <c r="AS41" s="115" t="str">
        <f>IF(AS40="","",VLOOKUP(AS40,'シフト記号表（勤務時間帯）'!$C$4:$K$35,9,FALSE))</f>
        <v/>
      </c>
      <c r="AT41" s="116" t="str">
        <f>IF(AT40="","",VLOOKUP(AT40,'シフト記号表（勤務時間帯）'!$C$4:$K$35,9,FALSE))</f>
        <v/>
      </c>
      <c r="AU41" s="114" t="str">
        <f>IF(AU40="","",VLOOKUP(AU40,'シフト記号表（勤務時間帯）'!$C$4:$K$35,9,FALSE))</f>
        <v/>
      </c>
      <c r="AV41" s="115" t="str">
        <f>IF(AV40="","",VLOOKUP(AV40,'シフト記号表（勤務時間帯）'!$C$4:$K$35,9,FALSE))</f>
        <v/>
      </c>
      <c r="AW41" s="116" t="str">
        <f>IF(AW40="","",VLOOKUP(AW40,'シフト記号表（勤務時間帯）'!$C$4:$K$35,9,FALSE))</f>
        <v/>
      </c>
      <c r="AX41" s="237"/>
      <c r="AY41" s="238"/>
      <c r="AZ41" s="241"/>
      <c r="BA41" s="242"/>
      <c r="BB41" s="296"/>
      <c r="BC41" s="297"/>
      <c r="BD41" s="297"/>
      <c r="BE41" s="297"/>
      <c r="BF41" s="297"/>
      <c r="BG41" s="298"/>
    </row>
    <row r="42" spans="2:59" ht="20.25" customHeight="1" x14ac:dyDescent="0.4">
      <c r="B42" s="252">
        <f>B40+1</f>
        <v>14</v>
      </c>
      <c r="C42" s="253"/>
      <c r="D42" s="334"/>
      <c r="E42" s="285"/>
      <c r="F42" s="334"/>
      <c r="G42" s="259"/>
      <c r="H42" s="339"/>
      <c r="I42" s="339"/>
      <c r="J42" s="339"/>
      <c r="K42" s="340"/>
      <c r="L42" s="286"/>
      <c r="M42" s="287"/>
      <c r="N42" s="287"/>
      <c r="O42" s="288"/>
      <c r="P42" s="268" t="s">
        <v>56</v>
      </c>
      <c r="Q42" s="269"/>
      <c r="R42" s="270"/>
      <c r="S42" s="135"/>
      <c r="T42" s="136"/>
      <c r="U42" s="136"/>
      <c r="V42" s="136"/>
      <c r="W42" s="136"/>
      <c r="X42" s="136"/>
      <c r="Y42" s="137"/>
      <c r="Z42" s="135"/>
      <c r="AA42" s="136"/>
      <c r="AB42" s="136"/>
      <c r="AC42" s="136"/>
      <c r="AD42" s="136"/>
      <c r="AE42" s="136"/>
      <c r="AF42" s="137"/>
      <c r="AG42" s="135"/>
      <c r="AH42" s="136"/>
      <c r="AI42" s="136"/>
      <c r="AJ42" s="136"/>
      <c r="AK42" s="136"/>
      <c r="AL42" s="136"/>
      <c r="AM42" s="137"/>
      <c r="AN42" s="135"/>
      <c r="AO42" s="136"/>
      <c r="AP42" s="136"/>
      <c r="AQ42" s="136"/>
      <c r="AR42" s="136"/>
      <c r="AS42" s="136"/>
      <c r="AT42" s="137"/>
      <c r="AU42" s="135"/>
      <c r="AV42" s="136"/>
      <c r="AW42" s="137"/>
      <c r="AX42" s="237">
        <f t="shared" ref="AX42" si="37">IF($BC$3="計画",SUM(S43:AT43),IF($BC$3="実績",SUM(S43:AW43),""))</f>
        <v>0</v>
      </c>
      <c r="AY42" s="238"/>
      <c r="AZ42" s="241">
        <f>IF($BC$3="計画",AX42/4,IF($BC$3="実績",AX42/($BA$7/7),""))</f>
        <v>0</v>
      </c>
      <c r="BA42" s="242"/>
      <c r="BB42" s="282"/>
      <c r="BC42" s="283"/>
      <c r="BD42" s="283"/>
      <c r="BE42" s="283"/>
      <c r="BF42" s="283"/>
      <c r="BG42" s="284"/>
    </row>
    <row r="43" spans="2:59" ht="20.25" customHeight="1" x14ac:dyDescent="0.4">
      <c r="B43" s="295"/>
      <c r="C43" s="335"/>
      <c r="D43" s="334"/>
      <c r="E43" s="337"/>
      <c r="F43" s="338"/>
      <c r="G43" s="341"/>
      <c r="H43" s="339"/>
      <c r="I43" s="339"/>
      <c r="J43" s="339"/>
      <c r="K43" s="340"/>
      <c r="L43" s="262"/>
      <c r="M43" s="263"/>
      <c r="N43" s="263"/>
      <c r="O43" s="264"/>
      <c r="P43" s="299" t="s">
        <v>57</v>
      </c>
      <c r="Q43" s="300"/>
      <c r="R43" s="301"/>
      <c r="S43" s="114" t="str">
        <f>IF(S42="","",VLOOKUP(S42,'シフト記号表（勤務時間帯）'!$C$4:$K$35,9,FALSE))</f>
        <v/>
      </c>
      <c r="T43" s="115" t="str">
        <f>IF(T42="","",VLOOKUP(T42,'シフト記号表（勤務時間帯）'!$C$4:$K$35,9,FALSE))</f>
        <v/>
      </c>
      <c r="U43" s="115" t="str">
        <f>IF(U42="","",VLOOKUP(U42,'シフト記号表（勤務時間帯）'!$C$4:$K$35,9,FALSE))</f>
        <v/>
      </c>
      <c r="V43" s="115" t="str">
        <f>IF(V42="","",VLOOKUP(V42,'シフト記号表（勤務時間帯）'!$C$4:$K$35,9,FALSE))</f>
        <v/>
      </c>
      <c r="W43" s="115" t="str">
        <f>IF(W42="","",VLOOKUP(W42,'シフト記号表（勤務時間帯）'!$C$4:$K$35,9,FALSE))</f>
        <v/>
      </c>
      <c r="X43" s="115" t="str">
        <f>IF(X42="","",VLOOKUP(X42,'シフト記号表（勤務時間帯）'!$C$4:$K$35,9,FALSE))</f>
        <v/>
      </c>
      <c r="Y43" s="116" t="str">
        <f>IF(Y42="","",VLOOKUP(Y42,'シフト記号表（勤務時間帯）'!$C$4:$K$35,9,FALSE))</f>
        <v/>
      </c>
      <c r="Z43" s="114" t="str">
        <f>IF(Z42="","",VLOOKUP(Z42,'シフト記号表（勤務時間帯）'!$C$4:$K$35,9,FALSE))</f>
        <v/>
      </c>
      <c r="AA43" s="115" t="str">
        <f>IF(AA42="","",VLOOKUP(AA42,'シフト記号表（勤務時間帯）'!$C$4:$K$35,9,FALSE))</f>
        <v/>
      </c>
      <c r="AB43" s="115" t="str">
        <f>IF(AB42="","",VLOOKUP(AB42,'シフト記号表（勤務時間帯）'!$C$4:$K$35,9,FALSE))</f>
        <v/>
      </c>
      <c r="AC43" s="115" t="str">
        <f>IF(AC42="","",VLOOKUP(AC42,'シフト記号表（勤務時間帯）'!$C$4:$K$35,9,FALSE))</f>
        <v/>
      </c>
      <c r="AD43" s="115" t="str">
        <f>IF(AD42="","",VLOOKUP(AD42,'シフト記号表（勤務時間帯）'!$C$4:$K$35,9,FALSE))</f>
        <v/>
      </c>
      <c r="AE43" s="115" t="str">
        <f>IF(AE42="","",VLOOKUP(AE42,'シフト記号表（勤務時間帯）'!$C$4:$K$35,9,FALSE))</f>
        <v/>
      </c>
      <c r="AF43" s="116" t="str">
        <f>IF(AF42="","",VLOOKUP(AF42,'シフト記号表（勤務時間帯）'!$C$4:$K$35,9,FALSE))</f>
        <v/>
      </c>
      <c r="AG43" s="114" t="str">
        <f>IF(AG42="","",VLOOKUP(AG42,'シフト記号表（勤務時間帯）'!$C$4:$K$35,9,FALSE))</f>
        <v/>
      </c>
      <c r="AH43" s="115" t="str">
        <f>IF(AH42="","",VLOOKUP(AH42,'シフト記号表（勤務時間帯）'!$C$4:$K$35,9,FALSE))</f>
        <v/>
      </c>
      <c r="AI43" s="115" t="str">
        <f>IF(AI42="","",VLOOKUP(AI42,'シフト記号表（勤務時間帯）'!$C$4:$K$35,9,FALSE))</f>
        <v/>
      </c>
      <c r="AJ43" s="115" t="str">
        <f>IF(AJ42="","",VLOOKUP(AJ42,'シフト記号表（勤務時間帯）'!$C$4:$K$35,9,FALSE))</f>
        <v/>
      </c>
      <c r="AK43" s="115" t="str">
        <f>IF(AK42="","",VLOOKUP(AK42,'シフト記号表（勤務時間帯）'!$C$4:$K$35,9,FALSE))</f>
        <v/>
      </c>
      <c r="AL43" s="115" t="str">
        <f>IF(AL42="","",VLOOKUP(AL42,'シフト記号表（勤務時間帯）'!$C$4:$K$35,9,FALSE))</f>
        <v/>
      </c>
      <c r="AM43" s="116" t="str">
        <f>IF(AM42="","",VLOOKUP(AM42,'シフト記号表（勤務時間帯）'!$C$4:$K$35,9,FALSE))</f>
        <v/>
      </c>
      <c r="AN43" s="114" t="str">
        <f>IF(AN42="","",VLOOKUP(AN42,'シフト記号表（勤務時間帯）'!$C$4:$K$35,9,FALSE))</f>
        <v/>
      </c>
      <c r="AO43" s="115" t="str">
        <f>IF(AO42="","",VLOOKUP(AO42,'シフト記号表（勤務時間帯）'!$C$4:$K$35,9,FALSE))</f>
        <v/>
      </c>
      <c r="AP43" s="115" t="str">
        <f>IF(AP42="","",VLOOKUP(AP42,'シフト記号表（勤務時間帯）'!$C$4:$K$35,9,FALSE))</f>
        <v/>
      </c>
      <c r="AQ43" s="115" t="str">
        <f>IF(AQ42="","",VLOOKUP(AQ42,'シフト記号表（勤務時間帯）'!$C$4:$K$35,9,FALSE))</f>
        <v/>
      </c>
      <c r="AR43" s="115" t="str">
        <f>IF(AR42="","",VLOOKUP(AR42,'シフト記号表（勤務時間帯）'!$C$4:$K$35,9,FALSE))</f>
        <v/>
      </c>
      <c r="AS43" s="115" t="str">
        <f>IF(AS42="","",VLOOKUP(AS42,'シフト記号表（勤務時間帯）'!$C$4:$K$35,9,FALSE))</f>
        <v/>
      </c>
      <c r="AT43" s="116" t="str">
        <f>IF(AT42="","",VLOOKUP(AT42,'シフト記号表（勤務時間帯）'!$C$4:$K$35,9,FALSE))</f>
        <v/>
      </c>
      <c r="AU43" s="114" t="str">
        <f>IF(AU42="","",VLOOKUP(AU42,'シフト記号表（勤務時間帯）'!$C$4:$K$35,9,FALSE))</f>
        <v/>
      </c>
      <c r="AV43" s="115" t="str">
        <f>IF(AV42="","",VLOOKUP(AV42,'シフト記号表（勤務時間帯）'!$C$4:$K$35,9,FALSE))</f>
        <v/>
      </c>
      <c r="AW43" s="116" t="str">
        <f>IF(AW42="","",VLOOKUP(AW42,'シフト記号表（勤務時間帯）'!$C$4:$K$35,9,FALSE))</f>
        <v/>
      </c>
      <c r="AX43" s="237"/>
      <c r="AY43" s="238"/>
      <c r="AZ43" s="241"/>
      <c r="BA43" s="242"/>
      <c r="BB43" s="296"/>
      <c r="BC43" s="297"/>
      <c r="BD43" s="297"/>
      <c r="BE43" s="297"/>
      <c r="BF43" s="297"/>
      <c r="BG43" s="298"/>
    </row>
    <row r="44" spans="2:59" ht="20.25" customHeight="1" x14ac:dyDescent="0.4">
      <c r="B44" s="252">
        <f>B42+1</f>
        <v>15</v>
      </c>
      <c r="C44" s="253"/>
      <c r="D44" s="334"/>
      <c r="E44" s="285"/>
      <c r="F44" s="334"/>
      <c r="G44" s="259"/>
      <c r="H44" s="339"/>
      <c r="I44" s="339"/>
      <c r="J44" s="339"/>
      <c r="K44" s="340"/>
      <c r="L44" s="286"/>
      <c r="M44" s="287"/>
      <c r="N44" s="287"/>
      <c r="O44" s="288"/>
      <c r="P44" s="268" t="s">
        <v>56</v>
      </c>
      <c r="Q44" s="269"/>
      <c r="R44" s="270"/>
      <c r="S44" s="135"/>
      <c r="T44" s="136"/>
      <c r="U44" s="136"/>
      <c r="V44" s="136"/>
      <c r="W44" s="136"/>
      <c r="X44" s="136"/>
      <c r="Y44" s="137"/>
      <c r="Z44" s="135"/>
      <c r="AA44" s="136"/>
      <c r="AB44" s="136"/>
      <c r="AC44" s="136"/>
      <c r="AD44" s="136"/>
      <c r="AE44" s="136"/>
      <c r="AF44" s="137"/>
      <c r="AG44" s="135"/>
      <c r="AH44" s="136"/>
      <c r="AI44" s="136"/>
      <c r="AJ44" s="136"/>
      <c r="AK44" s="136"/>
      <c r="AL44" s="136"/>
      <c r="AM44" s="137"/>
      <c r="AN44" s="135"/>
      <c r="AO44" s="136"/>
      <c r="AP44" s="136"/>
      <c r="AQ44" s="136"/>
      <c r="AR44" s="136"/>
      <c r="AS44" s="136"/>
      <c r="AT44" s="137"/>
      <c r="AU44" s="135"/>
      <c r="AV44" s="136"/>
      <c r="AW44" s="137"/>
      <c r="AX44" s="237">
        <f t="shared" ref="AX44" si="38">IF($BC$3="計画",SUM(S45:AT45),IF($BC$3="実績",SUM(S45:AW45),""))</f>
        <v>0</v>
      </c>
      <c r="AY44" s="238"/>
      <c r="AZ44" s="241">
        <f>IF($BC$3="計画",AX44/4,IF($BC$3="実績",AX44/($BA$7/7),""))</f>
        <v>0</v>
      </c>
      <c r="BA44" s="242"/>
      <c r="BB44" s="282"/>
      <c r="BC44" s="283"/>
      <c r="BD44" s="283"/>
      <c r="BE44" s="283"/>
      <c r="BF44" s="283"/>
      <c r="BG44" s="284"/>
    </row>
    <row r="45" spans="2:59" ht="20.25" customHeight="1" x14ac:dyDescent="0.4">
      <c r="B45" s="295"/>
      <c r="C45" s="335"/>
      <c r="D45" s="334"/>
      <c r="E45" s="337"/>
      <c r="F45" s="338"/>
      <c r="G45" s="341"/>
      <c r="H45" s="339"/>
      <c r="I45" s="339"/>
      <c r="J45" s="339"/>
      <c r="K45" s="340"/>
      <c r="L45" s="262"/>
      <c r="M45" s="263"/>
      <c r="N45" s="263"/>
      <c r="O45" s="264"/>
      <c r="P45" s="299" t="s">
        <v>57</v>
      </c>
      <c r="Q45" s="300"/>
      <c r="R45" s="301"/>
      <c r="S45" s="114" t="str">
        <f>IF(S44="","",VLOOKUP(S44,'シフト記号表（勤務時間帯）'!$C$4:$K$35,9,FALSE))</f>
        <v/>
      </c>
      <c r="T45" s="115" t="str">
        <f>IF(T44="","",VLOOKUP(T44,'シフト記号表（勤務時間帯）'!$C$4:$K$35,9,FALSE))</f>
        <v/>
      </c>
      <c r="U45" s="115" t="str">
        <f>IF(U44="","",VLOOKUP(U44,'シフト記号表（勤務時間帯）'!$C$4:$K$35,9,FALSE))</f>
        <v/>
      </c>
      <c r="V45" s="115" t="str">
        <f>IF(V44="","",VLOOKUP(V44,'シフト記号表（勤務時間帯）'!$C$4:$K$35,9,FALSE))</f>
        <v/>
      </c>
      <c r="W45" s="115" t="str">
        <f>IF(W44="","",VLOOKUP(W44,'シフト記号表（勤務時間帯）'!$C$4:$K$35,9,FALSE))</f>
        <v/>
      </c>
      <c r="X45" s="115" t="str">
        <f>IF(X44="","",VLOOKUP(X44,'シフト記号表（勤務時間帯）'!$C$4:$K$35,9,FALSE))</f>
        <v/>
      </c>
      <c r="Y45" s="116" t="str">
        <f>IF(Y44="","",VLOOKUP(Y44,'シフト記号表（勤務時間帯）'!$C$4:$K$35,9,FALSE))</f>
        <v/>
      </c>
      <c r="Z45" s="114" t="str">
        <f>IF(Z44="","",VLOOKUP(Z44,'シフト記号表（勤務時間帯）'!$C$4:$K$35,9,FALSE))</f>
        <v/>
      </c>
      <c r="AA45" s="115" t="str">
        <f>IF(AA44="","",VLOOKUP(AA44,'シフト記号表（勤務時間帯）'!$C$4:$K$35,9,FALSE))</f>
        <v/>
      </c>
      <c r="AB45" s="115" t="str">
        <f>IF(AB44="","",VLOOKUP(AB44,'シフト記号表（勤務時間帯）'!$C$4:$K$35,9,FALSE))</f>
        <v/>
      </c>
      <c r="AC45" s="115" t="str">
        <f>IF(AC44="","",VLOOKUP(AC44,'シフト記号表（勤務時間帯）'!$C$4:$K$35,9,FALSE))</f>
        <v/>
      </c>
      <c r="AD45" s="115" t="str">
        <f>IF(AD44="","",VLOOKUP(AD44,'シフト記号表（勤務時間帯）'!$C$4:$K$35,9,FALSE))</f>
        <v/>
      </c>
      <c r="AE45" s="115" t="str">
        <f>IF(AE44="","",VLOOKUP(AE44,'シフト記号表（勤務時間帯）'!$C$4:$K$35,9,FALSE))</f>
        <v/>
      </c>
      <c r="AF45" s="116" t="str">
        <f>IF(AF44="","",VLOOKUP(AF44,'シフト記号表（勤務時間帯）'!$C$4:$K$35,9,FALSE))</f>
        <v/>
      </c>
      <c r="AG45" s="114" t="str">
        <f>IF(AG44="","",VLOOKUP(AG44,'シフト記号表（勤務時間帯）'!$C$4:$K$35,9,FALSE))</f>
        <v/>
      </c>
      <c r="AH45" s="115" t="str">
        <f>IF(AH44="","",VLOOKUP(AH44,'シフト記号表（勤務時間帯）'!$C$4:$K$35,9,FALSE))</f>
        <v/>
      </c>
      <c r="AI45" s="115" t="str">
        <f>IF(AI44="","",VLOOKUP(AI44,'シフト記号表（勤務時間帯）'!$C$4:$K$35,9,FALSE))</f>
        <v/>
      </c>
      <c r="AJ45" s="115" t="str">
        <f>IF(AJ44="","",VLOOKUP(AJ44,'シフト記号表（勤務時間帯）'!$C$4:$K$35,9,FALSE))</f>
        <v/>
      </c>
      <c r="AK45" s="115" t="str">
        <f>IF(AK44="","",VLOOKUP(AK44,'シフト記号表（勤務時間帯）'!$C$4:$K$35,9,FALSE))</f>
        <v/>
      </c>
      <c r="AL45" s="115" t="str">
        <f>IF(AL44="","",VLOOKUP(AL44,'シフト記号表（勤務時間帯）'!$C$4:$K$35,9,FALSE))</f>
        <v/>
      </c>
      <c r="AM45" s="116" t="str">
        <f>IF(AM44="","",VLOOKUP(AM44,'シフト記号表（勤務時間帯）'!$C$4:$K$35,9,FALSE))</f>
        <v/>
      </c>
      <c r="AN45" s="114" t="str">
        <f>IF(AN44="","",VLOOKUP(AN44,'シフト記号表（勤務時間帯）'!$C$4:$K$35,9,FALSE))</f>
        <v/>
      </c>
      <c r="AO45" s="115" t="str">
        <f>IF(AO44="","",VLOOKUP(AO44,'シフト記号表（勤務時間帯）'!$C$4:$K$35,9,FALSE))</f>
        <v/>
      </c>
      <c r="AP45" s="115" t="str">
        <f>IF(AP44="","",VLOOKUP(AP44,'シフト記号表（勤務時間帯）'!$C$4:$K$35,9,FALSE))</f>
        <v/>
      </c>
      <c r="AQ45" s="115" t="str">
        <f>IF(AQ44="","",VLOOKUP(AQ44,'シフト記号表（勤務時間帯）'!$C$4:$K$35,9,FALSE))</f>
        <v/>
      </c>
      <c r="AR45" s="115" t="str">
        <f>IF(AR44="","",VLOOKUP(AR44,'シフト記号表（勤務時間帯）'!$C$4:$K$35,9,FALSE))</f>
        <v/>
      </c>
      <c r="AS45" s="115" t="str">
        <f>IF(AS44="","",VLOOKUP(AS44,'シフト記号表（勤務時間帯）'!$C$4:$K$35,9,FALSE))</f>
        <v/>
      </c>
      <c r="AT45" s="116" t="str">
        <f>IF(AT44="","",VLOOKUP(AT44,'シフト記号表（勤務時間帯）'!$C$4:$K$35,9,FALSE))</f>
        <v/>
      </c>
      <c r="AU45" s="114" t="str">
        <f>IF(AU44="","",VLOOKUP(AU44,'シフト記号表（勤務時間帯）'!$C$4:$K$35,9,FALSE))</f>
        <v/>
      </c>
      <c r="AV45" s="115" t="str">
        <f>IF(AV44="","",VLOOKUP(AV44,'シフト記号表（勤務時間帯）'!$C$4:$K$35,9,FALSE))</f>
        <v/>
      </c>
      <c r="AW45" s="116" t="str">
        <f>IF(AW44="","",VLOOKUP(AW44,'シフト記号表（勤務時間帯）'!$C$4:$K$35,9,FALSE))</f>
        <v/>
      </c>
      <c r="AX45" s="237"/>
      <c r="AY45" s="238"/>
      <c r="AZ45" s="241"/>
      <c r="BA45" s="242"/>
      <c r="BB45" s="296"/>
      <c r="BC45" s="297"/>
      <c r="BD45" s="297"/>
      <c r="BE45" s="297"/>
      <c r="BF45" s="297"/>
      <c r="BG45" s="298"/>
    </row>
    <row r="46" spans="2:59" ht="20.25" customHeight="1" x14ac:dyDescent="0.4">
      <c r="B46" s="252">
        <f>B44+1</f>
        <v>16</v>
      </c>
      <c r="C46" s="253"/>
      <c r="D46" s="334"/>
      <c r="E46" s="285"/>
      <c r="F46" s="334"/>
      <c r="G46" s="259"/>
      <c r="H46" s="339"/>
      <c r="I46" s="339"/>
      <c r="J46" s="339"/>
      <c r="K46" s="340"/>
      <c r="L46" s="286"/>
      <c r="M46" s="287"/>
      <c r="N46" s="287"/>
      <c r="O46" s="288"/>
      <c r="P46" s="268" t="s">
        <v>56</v>
      </c>
      <c r="Q46" s="269"/>
      <c r="R46" s="270"/>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7"/>
      <c r="AX46" s="237">
        <f t="shared" ref="AX46" si="39">IF($BC$3="計画",SUM(S47:AT47),IF($BC$3="実績",SUM(S47:AW47),""))</f>
        <v>0</v>
      </c>
      <c r="AY46" s="238"/>
      <c r="AZ46" s="241">
        <f>IF($BC$3="計画",AX46/4,IF($BC$3="実績",AX46/($BA$7/7),""))</f>
        <v>0</v>
      </c>
      <c r="BA46" s="242"/>
      <c r="BB46" s="282"/>
      <c r="BC46" s="283"/>
      <c r="BD46" s="283"/>
      <c r="BE46" s="283"/>
      <c r="BF46" s="283"/>
      <c r="BG46" s="284"/>
    </row>
    <row r="47" spans="2:59" ht="20.25" customHeight="1" x14ac:dyDescent="0.4">
      <c r="B47" s="295"/>
      <c r="C47" s="335"/>
      <c r="D47" s="334"/>
      <c r="E47" s="337"/>
      <c r="F47" s="338"/>
      <c r="G47" s="341"/>
      <c r="H47" s="339"/>
      <c r="I47" s="339"/>
      <c r="J47" s="339"/>
      <c r="K47" s="340"/>
      <c r="L47" s="262"/>
      <c r="M47" s="263"/>
      <c r="N47" s="263"/>
      <c r="O47" s="264"/>
      <c r="P47" s="299" t="s">
        <v>57</v>
      </c>
      <c r="Q47" s="300"/>
      <c r="R47" s="301"/>
      <c r="S47" s="114" t="str">
        <f>IF(S46="","",VLOOKUP(S46,'シフト記号表（勤務時間帯）'!$C$4:$K$35,9,FALSE))</f>
        <v/>
      </c>
      <c r="T47" s="115" t="str">
        <f>IF(T46="","",VLOOKUP(T46,'シフト記号表（勤務時間帯）'!$C$4:$K$35,9,FALSE))</f>
        <v/>
      </c>
      <c r="U47" s="115" t="str">
        <f>IF(U46="","",VLOOKUP(U46,'シフト記号表（勤務時間帯）'!$C$4:$K$35,9,FALSE))</f>
        <v/>
      </c>
      <c r="V47" s="115" t="str">
        <f>IF(V46="","",VLOOKUP(V46,'シフト記号表（勤務時間帯）'!$C$4:$K$35,9,FALSE))</f>
        <v/>
      </c>
      <c r="W47" s="115" t="str">
        <f>IF(W46="","",VLOOKUP(W46,'シフト記号表（勤務時間帯）'!$C$4:$K$35,9,FALSE))</f>
        <v/>
      </c>
      <c r="X47" s="115" t="str">
        <f>IF(X46="","",VLOOKUP(X46,'シフト記号表（勤務時間帯）'!$C$4:$K$35,9,FALSE))</f>
        <v/>
      </c>
      <c r="Y47" s="116" t="str">
        <f>IF(Y46="","",VLOOKUP(Y46,'シフト記号表（勤務時間帯）'!$C$4:$K$35,9,FALSE))</f>
        <v/>
      </c>
      <c r="Z47" s="114" t="str">
        <f>IF(Z46="","",VLOOKUP(Z46,'シフト記号表（勤務時間帯）'!$C$4:$K$35,9,FALSE))</f>
        <v/>
      </c>
      <c r="AA47" s="115" t="str">
        <f>IF(AA46="","",VLOOKUP(AA46,'シフト記号表（勤務時間帯）'!$C$4:$K$35,9,FALSE))</f>
        <v/>
      </c>
      <c r="AB47" s="115" t="str">
        <f>IF(AB46="","",VLOOKUP(AB46,'シフト記号表（勤務時間帯）'!$C$4:$K$35,9,FALSE))</f>
        <v/>
      </c>
      <c r="AC47" s="115" t="str">
        <f>IF(AC46="","",VLOOKUP(AC46,'シフト記号表（勤務時間帯）'!$C$4:$K$35,9,FALSE))</f>
        <v/>
      </c>
      <c r="AD47" s="115" t="str">
        <f>IF(AD46="","",VLOOKUP(AD46,'シフト記号表（勤務時間帯）'!$C$4:$K$35,9,FALSE))</f>
        <v/>
      </c>
      <c r="AE47" s="115" t="str">
        <f>IF(AE46="","",VLOOKUP(AE46,'シフト記号表（勤務時間帯）'!$C$4:$K$35,9,FALSE))</f>
        <v/>
      </c>
      <c r="AF47" s="116" t="str">
        <f>IF(AF46="","",VLOOKUP(AF46,'シフト記号表（勤務時間帯）'!$C$4:$K$35,9,FALSE))</f>
        <v/>
      </c>
      <c r="AG47" s="114" t="str">
        <f>IF(AG46="","",VLOOKUP(AG46,'シフト記号表（勤務時間帯）'!$C$4:$K$35,9,FALSE))</f>
        <v/>
      </c>
      <c r="AH47" s="115" t="str">
        <f>IF(AH46="","",VLOOKUP(AH46,'シフト記号表（勤務時間帯）'!$C$4:$K$35,9,FALSE))</f>
        <v/>
      </c>
      <c r="AI47" s="115" t="str">
        <f>IF(AI46="","",VLOOKUP(AI46,'シフト記号表（勤務時間帯）'!$C$4:$K$35,9,FALSE))</f>
        <v/>
      </c>
      <c r="AJ47" s="115" t="str">
        <f>IF(AJ46="","",VLOOKUP(AJ46,'シフト記号表（勤務時間帯）'!$C$4:$K$35,9,FALSE))</f>
        <v/>
      </c>
      <c r="AK47" s="115" t="str">
        <f>IF(AK46="","",VLOOKUP(AK46,'シフト記号表（勤務時間帯）'!$C$4:$K$35,9,FALSE))</f>
        <v/>
      </c>
      <c r="AL47" s="115" t="str">
        <f>IF(AL46="","",VLOOKUP(AL46,'シフト記号表（勤務時間帯）'!$C$4:$K$35,9,FALSE))</f>
        <v/>
      </c>
      <c r="AM47" s="116" t="str">
        <f>IF(AM46="","",VLOOKUP(AM46,'シフト記号表（勤務時間帯）'!$C$4:$K$35,9,FALSE))</f>
        <v/>
      </c>
      <c r="AN47" s="114" t="str">
        <f>IF(AN46="","",VLOOKUP(AN46,'シフト記号表（勤務時間帯）'!$C$4:$K$35,9,FALSE))</f>
        <v/>
      </c>
      <c r="AO47" s="115" t="str">
        <f>IF(AO46="","",VLOOKUP(AO46,'シフト記号表（勤務時間帯）'!$C$4:$K$35,9,FALSE))</f>
        <v/>
      </c>
      <c r="AP47" s="115" t="str">
        <f>IF(AP46="","",VLOOKUP(AP46,'シフト記号表（勤務時間帯）'!$C$4:$K$35,9,FALSE))</f>
        <v/>
      </c>
      <c r="AQ47" s="115" t="str">
        <f>IF(AQ46="","",VLOOKUP(AQ46,'シフト記号表（勤務時間帯）'!$C$4:$K$35,9,FALSE))</f>
        <v/>
      </c>
      <c r="AR47" s="115" t="str">
        <f>IF(AR46="","",VLOOKUP(AR46,'シフト記号表（勤務時間帯）'!$C$4:$K$35,9,FALSE))</f>
        <v/>
      </c>
      <c r="AS47" s="115" t="str">
        <f>IF(AS46="","",VLOOKUP(AS46,'シフト記号表（勤務時間帯）'!$C$4:$K$35,9,FALSE))</f>
        <v/>
      </c>
      <c r="AT47" s="116" t="str">
        <f>IF(AT46="","",VLOOKUP(AT46,'シフト記号表（勤務時間帯）'!$C$4:$K$35,9,FALSE))</f>
        <v/>
      </c>
      <c r="AU47" s="114" t="str">
        <f>IF(AU46="","",VLOOKUP(AU46,'シフト記号表（勤務時間帯）'!$C$4:$K$35,9,FALSE))</f>
        <v/>
      </c>
      <c r="AV47" s="115" t="str">
        <f>IF(AV46="","",VLOOKUP(AV46,'シフト記号表（勤務時間帯）'!$C$4:$K$35,9,FALSE))</f>
        <v/>
      </c>
      <c r="AW47" s="116" t="str">
        <f>IF(AW46="","",VLOOKUP(AW46,'シフト記号表（勤務時間帯）'!$C$4:$K$35,9,FALSE))</f>
        <v/>
      </c>
      <c r="AX47" s="237"/>
      <c r="AY47" s="238"/>
      <c r="AZ47" s="241"/>
      <c r="BA47" s="242"/>
      <c r="BB47" s="296"/>
      <c r="BC47" s="297"/>
      <c r="BD47" s="297"/>
      <c r="BE47" s="297"/>
      <c r="BF47" s="297"/>
      <c r="BG47" s="298"/>
    </row>
    <row r="48" spans="2:59" ht="20.25" customHeight="1" x14ac:dyDescent="0.4">
      <c r="B48" s="252">
        <f>B46+1</f>
        <v>17</v>
      </c>
      <c r="C48" s="253"/>
      <c r="D48" s="334"/>
      <c r="E48" s="285"/>
      <c r="F48" s="334"/>
      <c r="G48" s="259"/>
      <c r="H48" s="339"/>
      <c r="I48" s="339"/>
      <c r="J48" s="339"/>
      <c r="K48" s="340"/>
      <c r="L48" s="286"/>
      <c r="M48" s="287"/>
      <c r="N48" s="287"/>
      <c r="O48" s="288"/>
      <c r="P48" s="268" t="s">
        <v>56</v>
      </c>
      <c r="Q48" s="269"/>
      <c r="R48" s="270"/>
      <c r="S48" s="135"/>
      <c r="T48" s="136"/>
      <c r="U48" s="136"/>
      <c r="V48" s="136"/>
      <c r="W48" s="136"/>
      <c r="X48" s="136"/>
      <c r="Y48" s="137"/>
      <c r="Z48" s="135"/>
      <c r="AA48" s="136"/>
      <c r="AB48" s="136"/>
      <c r="AC48" s="136"/>
      <c r="AD48" s="136"/>
      <c r="AE48" s="136"/>
      <c r="AF48" s="137"/>
      <c r="AG48" s="135"/>
      <c r="AH48" s="136"/>
      <c r="AI48" s="136"/>
      <c r="AJ48" s="136"/>
      <c r="AK48" s="136"/>
      <c r="AL48" s="136"/>
      <c r="AM48" s="137"/>
      <c r="AN48" s="135"/>
      <c r="AO48" s="136"/>
      <c r="AP48" s="136"/>
      <c r="AQ48" s="136"/>
      <c r="AR48" s="136"/>
      <c r="AS48" s="136"/>
      <c r="AT48" s="137"/>
      <c r="AU48" s="135"/>
      <c r="AV48" s="136"/>
      <c r="AW48" s="137"/>
      <c r="AX48" s="237">
        <f t="shared" ref="AX48" si="40">IF($BC$3="計画",SUM(S49:AT49),IF($BC$3="実績",SUM(S49:AW49),""))</f>
        <v>0</v>
      </c>
      <c r="AY48" s="238"/>
      <c r="AZ48" s="241">
        <f>IF($BC$3="計画",AX48/4,IF($BC$3="実績",AX48/($BA$7/7),""))</f>
        <v>0</v>
      </c>
      <c r="BA48" s="242"/>
      <c r="BB48" s="282"/>
      <c r="BC48" s="283"/>
      <c r="BD48" s="283"/>
      <c r="BE48" s="283"/>
      <c r="BF48" s="283"/>
      <c r="BG48" s="284"/>
    </row>
    <row r="49" spans="2:59" ht="20.25" customHeight="1" x14ac:dyDescent="0.4">
      <c r="B49" s="295"/>
      <c r="C49" s="335"/>
      <c r="D49" s="334"/>
      <c r="E49" s="337"/>
      <c r="F49" s="338"/>
      <c r="G49" s="341"/>
      <c r="H49" s="339"/>
      <c r="I49" s="339"/>
      <c r="J49" s="339"/>
      <c r="K49" s="340"/>
      <c r="L49" s="262"/>
      <c r="M49" s="263"/>
      <c r="N49" s="263"/>
      <c r="O49" s="264"/>
      <c r="P49" s="299" t="s">
        <v>57</v>
      </c>
      <c r="Q49" s="300"/>
      <c r="R49" s="301"/>
      <c r="S49" s="114" t="str">
        <f>IF(S48="","",VLOOKUP(S48,'シフト記号表（勤務時間帯）'!$C$4:$K$35,9,FALSE))</f>
        <v/>
      </c>
      <c r="T49" s="115" t="str">
        <f>IF(T48="","",VLOOKUP(T48,'シフト記号表（勤務時間帯）'!$C$4:$K$35,9,FALSE))</f>
        <v/>
      </c>
      <c r="U49" s="115" t="str">
        <f>IF(U48="","",VLOOKUP(U48,'シフト記号表（勤務時間帯）'!$C$4:$K$35,9,FALSE))</f>
        <v/>
      </c>
      <c r="V49" s="115" t="str">
        <f>IF(V48="","",VLOOKUP(V48,'シフト記号表（勤務時間帯）'!$C$4:$K$35,9,FALSE))</f>
        <v/>
      </c>
      <c r="W49" s="115" t="str">
        <f>IF(W48="","",VLOOKUP(W48,'シフト記号表（勤務時間帯）'!$C$4:$K$35,9,FALSE))</f>
        <v/>
      </c>
      <c r="X49" s="115" t="str">
        <f>IF(X48="","",VLOOKUP(X48,'シフト記号表（勤務時間帯）'!$C$4:$K$35,9,FALSE))</f>
        <v/>
      </c>
      <c r="Y49" s="116" t="str">
        <f>IF(Y48="","",VLOOKUP(Y48,'シフト記号表（勤務時間帯）'!$C$4:$K$35,9,FALSE))</f>
        <v/>
      </c>
      <c r="Z49" s="114" t="str">
        <f>IF(Z48="","",VLOOKUP(Z48,'シフト記号表（勤務時間帯）'!$C$4:$K$35,9,FALSE))</f>
        <v/>
      </c>
      <c r="AA49" s="115" t="str">
        <f>IF(AA48="","",VLOOKUP(AA48,'シフト記号表（勤務時間帯）'!$C$4:$K$35,9,FALSE))</f>
        <v/>
      </c>
      <c r="AB49" s="115" t="str">
        <f>IF(AB48="","",VLOOKUP(AB48,'シフト記号表（勤務時間帯）'!$C$4:$K$35,9,FALSE))</f>
        <v/>
      </c>
      <c r="AC49" s="115" t="str">
        <f>IF(AC48="","",VLOOKUP(AC48,'シフト記号表（勤務時間帯）'!$C$4:$K$35,9,FALSE))</f>
        <v/>
      </c>
      <c r="AD49" s="115" t="str">
        <f>IF(AD48="","",VLOOKUP(AD48,'シフト記号表（勤務時間帯）'!$C$4:$K$35,9,FALSE))</f>
        <v/>
      </c>
      <c r="AE49" s="115" t="str">
        <f>IF(AE48="","",VLOOKUP(AE48,'シフト記号表（勤務時間帯）'!$C$4:$K$35,9,FALSE))</f>
        <v/>
      </c>
      <c r="AF49" s="116" t="str">
        <f>IF(AF48="","",VLOOKUP(AF48,'シフト記号表（勤務時間帯）'!$C$4:$K$35,9,FALSE))</f>
        <v/>
      </c>
      <c r="AG49" s="114" t="str">
        <f>IF(AG48="","",VLOOKUP(AG48,'シフト記号表（勤務時間帯）'!$C$4:$K$35,9,FALSE))</f>
        <v/>
      </c>
      <c r="AH49" s="115" t="str">
        <f>IF(AH48="","",VLOOKUP(AH48,'シフト記号表（勤務時間帯）'!$C$4:$K$35,9,FALSE))</f>
        <v/>
      </c>
      <c r="AI49" s="115" t="str">
        <f>IF(AI48="","",VLOOKUP(AI48,'シフト記号表（勤務時間帯）'!$C$4:$K$35,9,FALSE))</f>
        <v/>
      </c>
      <c r="AJ49" s="115" t="str">
        <f>IF(AJ48="","",VLOOKUP(AJ48,'シフト記号表（勤務時間帯）'!$C$4:$K$35,9,FALSE))</f>
        <v/>
      </c>
      <c r="AK49" s="115" t="str">
        <f>IF(AK48="","",VLOOKUP(AK48,'シフト記号表（勤務時間帯）'!$C$4:$K$35,9,FALSE))</f>
        <v/>
      </c>
      <c r="AL49" s="115" t="str">
        <f>IF(AL48="","",VLOOKUP(AL48,'シフト記号表（勤務時間帯）'!$C$4:$K$35,9,FALSE))</f>
        <v/>
      </c>
      <c r="AM49" s="116" t="str">
        <f>IF(AM48="","",VLOOKUP(AM48,'シフト記号表（勤務時間帯）'!$C$4:$K$35,9,FALSE))</f>
        <v/>
      </c>
      <c r="AN49" s="114" t="str">
        <f>IF(AN48="","",VLOOKUP(AN48,'シフト記号表（勤務時間帯）'!$C$4:$K$35,9,FALSE))</f>
        <v/>
      </c>
      <c r="AO49" s="115" t="str">
        <f>IF(AO48="","",VLOOKUP(AO48,'シフト記号表（勤務時間帯）'!$C$4:$K$35,9,FALSE))</f>
        <v/>
      </c>
      <c r="AP49" s="115" t="str">
        <f>IF(AP48="","",VLOOKUP(AP48,'シフト記号表（勤務時間帯）'!$C$4:$K$35,9,FALSE))</f>
        <v/>
      </c>
      <c r="AQ49" s="115" t="str">
        <f>IF(AQ48="","",VLOOKUP(AQ48,'シフト記号表（勤務時間帯）'!$C$4:$K$35,9,FALSE))</f>
        <v/>
      </c>
      <c r="AR49" s="115" t="str">
        <f>IF(AR48="","",VLOOKUP(AR48,'シフト記号表（勤務時間帯）'!$C$4:$K$35,9,FALSE))</f>
        <v/>
      </c>
      <c r="AS49" s="115" t="str">
        <f>IF(AS48="","",VLOOKUP(AS48,'シフト記号表（勤務時間帯）'!$C$4:$K$35,9,FALSE))</f>
        <v/>
      </c>
      <c r="AT49" s="116" t="str">
        <f>IF(AT48="","",VLOOKUP(AT48,'シフト記号表（勤務時間帯）'!$C$4:$K$35,9,FALSE))</f>
        <v/>
      </c>
      <c r="AU49" s="114" t="str">
        <f>IF(AU48="","",VLOOKUP(AU48,'シフト記号表（勤務時間帯）'!$C$4:$K$35,9,FALSE))</f>
        <v/>
      </c>
      <c r="AV49" s="115" t="str">
        <f>IF(AV48="","",VLOOKUP(AV48,'シフト記号表（勤務時間帯）'!$C$4:$K$35,9,FALSE))</f>
        <v/>
      </c>
      <c r="AW49" s="116" t="str">
        <f>IF(AW48="","",VLOOKUP(AW48,'シフト記号表（勤務時間帯）'!$C$4:$K$35,9,FALSE))</f>
        <v/>
      </c>
      <c r="AX49" s="237"/>
      <c r="AY49" s="238"/>
      <c r="AZ49" s="241"/>
      <c r="BA49" s="242"/>
      <c r="BB49" s="296"/>
      <c r="BC49" s="297"/>
      <c r="BD49" s="297"/>
      <c r="BE49" s="297"/>
      <c r="BF49" s="297"/>
      <c r="BG49" s="298"/>
    </row>
    <row r="50" spans="2:59" ht="20.25" customHeight="1" x14ac:dyDescent="0.4">
      <c r="B50" s="252">
        <f>B48+1</f>
        <v>18</v>
      </c>
      <c r="C50" s="253"/>
      <c r="D50" s="334"/>
      <c r="E50" s="285"/>
      <c r="F50" s="334"/>
      <c r="G50" s="259"/>
      <c r="H50" s="339"/>
      <c r="I50" s="339"/>
      <c r="J50" s="339"/>
      <c r="K50" s="340"/>
      <c r="L50" s="286"/>
      <c r="M50" s="287"/>
      <c r="N50" s="287"/>
      <c r="O50" s="288"/>
      <c r="P50" s="268" t="s">
        <v>56</v>
      </c>
      <c r="Q50" s="269"/>
      <c r="R50" s="270"/>
      <c r="S50" s="135"/>
      <c r="T50" s="136"/>
      <c r="U50" s="136"/>
      <c r="V50" s="136"/>
      <c r="W50" s="136"/>
      <c r="X50" s="136"/>
      <c r="Y50" s="137"/>
      <c r="Z50" s="135"/>
      <c r="AA50" s="136"/>
      <c r="AB50" s="136"/>
      <c r="AC50" s="136"/>
      <c r="AD50" s="136"/>
      <c r="AE50" s="136"/>
      <c r="AF50" s="137"/>
      <c r="AG50" s="135"/>
      <c r="AH50" s="136"/>
      <c r="AI50" s="136"/>
      <c r="AJ50" s="136"/>
      <c r="AK50" s="136"/>
      <c r="AL50" s="136"/>
      <c r="AM50" s="137"/>
      <c r="AN50" s="135"/>
      <c r="AO50" s="136"/>
      <c r="AP50" s="136"/>
      <c r="AQ50" s="136"/>
      <c r="AR50" s="136"/>
      <c r="AS50" s="136"/>
      <c r="AT50" s="137"/>
      <c r="AU50" s="135"/>
      <c r="AV50" s="136"/>
      <c r="AW50" s="137"/>
      <c r="AX50" s="237">
        <f t="shared" ref="AX50" si="41">IF($BC$3="計画",SUM(S51:AT51),IF($BC$3="実績",SUM(S51:AW51),""))</f>
        <v>0</v>
      </c>
      <c r="AY50" s="238"/>
      <c r="AZ50" s="241">
        <f>IF($BC$3="計画",AX50/4,IF($BC$3="実績",AX50/($BA$7/7),""))</f>
        <v>0</v>
      </c>
      <c r="BA50" s="242"/>
      <c r="BB50" s="282"/>
      <c r="BC50" s="283"/>
      <c r="BD50" s="283"/>
      <c r="BE50" s="283"/>
      <c r="BF50" s="283"/>
      <c r="BG50" s="284"/>
    </row>
    <row r="51" spans="2:59" ht="20.25" customHeight="1" thickBot="1" x14ac:dyDescent="0.45">
      <c r="B51" s="252"/>
      <c r="C51" s="342"/>
      <c r="D51" s="343"/>
      <c r="E51" s="336"/>
      <c r="F51" s="334"/>
      <c r="G51" s="341"/>
      <c r="H51" s="339"/>
      <c r="I51" s="339"/>
      <c r="J51" s="339"/>
      <c r="K51" s="340"/>
      <c r="L51" s="286"/>
      <c r="M51" s="287"/>
      <c r="N51" s="287"/>
      <c r="O51" s="288"/>
      <c r="P51" s="249" t="s">
        <v>57</v>
      </c>
      <c r="Q51" s="250"/>
      <c r="R51" s="251"/>
      <c r="S51" s="114" t="str">
        <f>IF(S50="","",VLOOKUP(S50,'シフト記号表（勤務時間帯）'!$C$4:$K$35,9,FALSE))</f>
        <v/>
      </c>
      <c r="T51" s="115" t="str">
        <f>IF(T50="","",VLOOKUP(T50,'シフト記号表（勤務時間帯）'!$C$4:$K$35,9,FALSE))</f>
        <v/>
      </c>
      <c r="U51" s="115" t="str">
        <f>IF(U50="","",VLOOKUP(U50,'シフト記号表（勤務時間帯）'!$C$4:$K$35,9,FALSE))</f>
        <v/>
      </c>
      <c r="V51" s="115" t="str">
        <f>IF(V50="","",VLOOKUP(V50,'シフト記号表（勤務時間帯）'!$C$4:$K$35,9,FALSE))</f>
        <v/>
      </c>
      <c r="W51" s="115" t="str">
        <f>IF(W50="","",VLOOKUP(W50,'シフト記号表（勤務時間帯）'!$C$4:$K$35,9,FALSE))</f>
        <v/>
      </c>
      <c r="X51" s="115" t="str">
        <f>IF(X50="","",VLOOKUP(X50,'シフト記号表（勤務時間帯）'!$C$4:$K$35,9,FALSE))</f>
        <v/>
      </c>
      <c r="Y51" s="116" t="str">
        <f>IF(Y50="","",VLOOKUP(Y50,'シフト記号表（勤務時間帯）'!$C$4:$K$35,9,FALSE))</f>
        <v/>
      </c>
      <c r="Z51" s="114" t="str">
        <f>IF(Z50="","",VLOOKUP(Z50,'シフト記号表（勤務時間帯）'!$C$4:$K$35,9,FALSE))</f>
        <v/>
      </c>
      <c r="AA51" s="115" t="str">
        <f>IF(AA50="","",VLOOKUP(AA50,'シフト記号表（勤務時間帯）'!$C$4:$K$35,9,FALSE))</f>
        <v/>
      </c>
      <c r="AB51" s="115" t="str">
        <f>IF(AB50="","",VLOOKUP(AB50,'シフト記号表（勤務時間帯）'!$C$4:$K$35,9,FALSE))</f>
        <v/>
      </c>
      <c r="AC51" s="115" t="str">
        <f>IF(AC50="","",VLOOKUP(AC50,'シフト記号表（勤務時間帯）'!$C$4:$K$35,9,FALSE))</f>
        <v/>
      </c>
      <c r="AD51" s="115" t="str">
        <f>IF(AD50="","",VLOOKUP(AD50,'シフト記号表（勤務時間帯）'!$C$4:$K$35,9,FALSE))</f>
        <v/>
      </c>
      <c r="AE51" s="115" t="str">
        <f>IF(AE50="","",VLOOKUP(AE50,'シフト記号表（勤務時間帯）'!$C$4:$K$35,9,FALSE))</f>
        <v/>
      </c>
      <c r="AF51" s="116" t="str">
        <f>IF(AF50="","",VLOOKUP(AF50,'シフト記号表（勤務時間帯）'!$C$4:$K$35,9,FALSE))</f>
        <v/>
      </c>
      <c r="AG51" s="114" t="str">
        <f>IF(AG50="","",VLOOKUP(AG50,'シフト記号表（勤務時間帯）'!$C$4:$K$35,9,FALSE))</f>
        <v/>
      </c>
      <c r="AH51" s="115" t="str">
        <f>IF(AH50="","",VLOOKUP(AH50,'シフト記号表（勤務時間帯）'!$C$4:$K$35,9,FALSE))</f>
        <v/>
      </c>
      <c r="AI51" s="115" t="str">
        <f>IF(AI50="","",VLOOKUP(AI50,'シフト記号表（勤務時間帯）'!$C$4:$K$35,9,FALSE))</f>
        <v/>
      </c>
      <c r="AJ51" s="115" t="str">
        <f>IF(AJ50="","",VLOOKUP(AJ50,'シフト記号表（勤務時間帯）'!$C$4:$K$35,9,FALSE))</f>
        <v/>
      </c>
      <c r="AK51" s="115" t="str">
        <f>IF(AK50="","",VLOOKUP(AK50,'シフト記号表（勤務時間帯）'!$C$4:$K$35,9,FALSE))</f>
        <v/>
      </c>
      <c r="AL51" s="115" t="str">
        <f>IF(AL50="","",VLOOKUP(AL50,'シフト記号表（勤務時間帯）'!$C$4:$K$35,9,FALSE))</f>
        <v/>
      </c>
      <c r="AM51" s="116" t="str">
        <f>IF(AM50="","",VLOOKUP(AM50,'シフト記号表（勤務時間帯）'!$C$4:$K$35,9,FALSE))</f>
        <v/>
      </c>
      <c r="AN51" s="114" t="str">
        <f>IF(AN50="","",VLOOKUP(AN50,'シフト記号表（勤務時間帯）'!$C$4:$K$35,9,FALSE))</f>
        <v/>
      </c>
      <c r="AO51" s="115" t="str">
        <f>IF(AO50="","",VLOOKUP(AO50,'シフト記号表（勤務時間帯）'!$C$4:$K$35,9,FALSE))</f>
        <v/>
      </c>
      <c r="AP51" s="115" t="str">
        <f>IF(AP50="","",VLOOKUP(AP50,'シフト記号表（勤務時間帯）'!$C$4:$K$35,9,FALSE))</f>
        <v/>
      </c>
      <c r="AQ51" s="115" t="str">
        <f>IF(AQ50="","",VLOOKUP(AQ50,'シフト記号表（勤務時間帯）'!$C$4:$K$35,9,FALSE))</f>
        <v/>
      </c>
      <c r="AR51" s="115" t="str">
        <f>IF(AR50="","",VLOOKUP(AR50,'シフト記号表（勤務時間帯）'!$C$4:$K$35,9,FALSE))</f>
        <v/>
      </c>
      <c r="AS51" s="115" t="str">
        <f>IF(AS50="","",VLOOKUP(AS50,'シフト記号表（勤務時間帯）'!$C$4:$K$35,9,FALSE))</f>
        <v/>
      </c>
      <c r="AT51" s="116" t="str">
        <f>IF(AT50="","",VLOOKUP(AT50,'シフト記号表（勤務時間帯）'!$C$4:$K$35,9,FALSE))</f>
        <v/>
      </c>
      <c r="AU51" s="114" t="str">
        <f>IF(AU50="","",VLOOKUP(AU50,'シフト記号表（勤務時間帯）'!$C$4:$K$35,9,FALSE))</f>
        <v/>
      </c>
      <c r="AV51" s="115" t="str">
        <f>IF(AV50="","",VLOOKUP(AV50,'シフト記号表（勤務時間帯）'!$C$4:$K$35,9,FALSE))</f>
        <v/>
      </c>
      <c r="AW51" s="116" t="str">
        <f>IF(AW50="","",VLOOKUP(AW50,'シフト記号表（勤務時間帯）'!$C$4:$K$35,9,FALSE))</f>
        <v/>
      </c>
      <c r="AX51" s="237"/>
      <c r="AY51" s="238"/>
      <c r="AZ51" s="241"/>
      <c r="BA51" s="242"/>
      <c r="BB51" s="246"/>
      <c r="BC51" s="247"/>
      <c r="BD51" s="247"/>
      <c r="BE51" s="247"/>
      <c r="BF51" s="247"/>
      <c r="BG51" s="248"/>
    </row>
    <row r="52" spans="2:59" ht="20.25" customHeight="1" thickBot="1" x14ac:dyDescent="0.45">
      <c r="B52" s="26"/>
      <c r="C52" s="32"/>
      <c r="D52" s="32"/>
      <c r="E52" s="32"/>
      <c r="F52" s="32"/>
      <c r="G52" s="32"/>
      <c r="H52" s="32"/>
      <c r="I52" s="32"/>
      <c r="J52" s="32"/>
      <c r="K52" s="32"/>
      <c r="L52" s="32"/>
      <c r="M52" s="32"/>
      <c r="N52" s="32"/>
      <c r="O52" s="32"/>
      <c r="P52" s="32"/>
      <c r="Q52" s="32"/>
      <c r="R52" s="33"/>
      <c r="S52" s="304"/>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f>SUM(AX16:AY51)</f>
        <v>0</v>
      </c>
      <c r="AY52" s="307"/>
      <c r="AZ52" s="308">
        <f>SUM(AZ16:BA51)</f>
        <v>0</v>
      </c>
      <c r="BA52" s="309"/>
      <c r="BB52" s="310"/>
      <c r="BC52" s="311"/>
      <c r="BD52" s="311"/>
      <c r="BE52" s="311"/>
      <c r="BF52" s="311"/>
      <c r="BG52" s="312"/>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313" t="s">
        <v>65</v>
      </c>
      <c r="M55" s="313"/>
      <c r="N55" s="1"/>
      <c r="O55" s="1"/>
      <c r="P55" s="1"/>
      <c r="Q55" s="1"/>
      <c r="R55" s="1"/>
      <c r="S55" s="1"/>
      <c r="T55" s="1"/>
      <c r="U55" s="164" t="s">
        <v>99</v>
      </c>
      <c r="V55" s="164"/>
      <c r="W55" s="164" t="s">
        <v>100</v>
      </c>
      <c r="X55" s="164"/>
      <c r="Y55" s="164"/>
      <c r="Z55" s="164"/>
      <c r="AA55" s="1"/>
      <c r="AB55" s="157" t="s">
        <v>103</v>
      </c>
      <c r="AC55" s="157"/>
      <c r="AD55" s="157"/>
      <c r="AE55" s="157"/>
      <c r="AH55" s="39" t="s">
        <v>112</v>
      </c>
      <c r="AI55" s="39"/>
      <c r="AJ55" s="1"/>
      <c r="AK55" s="1"/>
      <c r="AL55" s="1"/>
      <c r="AM55" s="10" t="s">
        <v>230</v>
      </c>
      <c r="AV55" s="160">
        <v>0</v>
      </c>
      <c r="AW55" s="161"/>
      <c r="BA55" s="158" t="s">
        <v>8</v>
      </c>
      <c r="BB55" s="159"/>
      <c r="BC55" s="158" t="s">
        <v>9</v>
      </c>
      <c r="BD55" s="176"/>
      <c r="BE55" s="176"/>
      <c r="BF55" s="159"/>
    </row>
    <row r="56" spans="2:59" ht="20.25" customHeight="1" x14ac:dyDescent="0.4">
      <c r="C56" s="314"/>
      <c r="D56" s="314"/>
      <c r="E56" s="314"/>
      <c r="F56" s="321">
        <f>IF(AE2=1,10,IF(AE2=2,11,IF(AE2=3,12,AE2-3)))</f>
        <v>1</v>
      </c>
      <c r="G56" s="321"/>
      <c r="H56" s="321">
        <f>IF(AE2=1,11,IF(AE2=2,12,AE2-2))</f>
        <v>2</v>
      </c>
      <c r="I56" s="321"/>
      <c r="J56" s="321">
        <f>IF(AE2=1,12,AE2-1)</f>
        <v>3</v>
      </c>
      <c r="K56" s="321"/>
      <c r="L56" s="322" t="s">
        <v>64</v>
      </c>
      <c r="M56" s="322"/>
      <c r="N56" s="1"/>
      <c r="O56" s="1"/>
      <c r="P56" s="1"/>
      <c r="Q56" s="1"/>
      <c r="R56" s="1"/>
      <c r="S56" s="1"/>
      <c r="T56" s="1"/>
      <c r="U56" s="153"/>
      <c r="V56" s="153"/>
      <c r="W56" s="153" t="s">
        <v>101</v>
      </c>
      <c r="X56" s="153"/>
      <c r="Y56" s="153" t="s">
        <v>102</v>
      </c>
      <c r="Z56" s="153"/>
      <c r="AA56" s="1"/>
      <c r="AB56" s="153" t="s">
        <v>101</v>
      </c>
      <c r="AC56" s="153"/>
      <c r="AD56" s="153" t="s">
        <v>102</v>
      </c>
      <c r="AE56" s="153"/>
      <c r="AH56" s="39" t="s">
        <v>108</v>
      </c>
      <c r="AI56" s="39"/>
      <c r="AJ56" s="1"/>
      <c r="AK56" s="1"/>
      <c r="AL56" s="1"/>
      <c r="AM56" s="10" t="s">
        <v>231</v>
      </c>
      <c r="AQ56" s="143" t="s">
        <v>6</v>
      </c>
      <c r="AR56" s="162">
        <f>COUNTIFS($C$16:$D$51,"登録訪問介護員",$E$16:$F$51,"C")</f>
        <v>0</v>
      </c>
      <c r="AS56" s="163"/>
      <c r="AU56" s="143" t="s">
        <v>7</v>
      </c>
      <c r="AV56" s="162">
        <f>COUNTIFS($C$16:$D$51,"登録訪問介護員",$E$16:$F$51,"D")</f>
        <v>0</v>
      </c>
      <c r="AW56" s="163"/>
      <c r="BA56" s="158" t="s">
        <v>4</v>
      </c>
      <c r="BB56" s="159"/>
      <c r="BC56" s="158" t="s">
        <v>128</v>
      </c>
      <c r="BD56" s="176"/>
      <c r="BE56" s="176"/>
      <c r="BF56" s="159"/>
    </row>
    <row r="57" spans="2:59" ht="20.25" customHeight="1" x14ac:dyDescent="0.4">
      <c r="C57" s="314" t="s">
        <v>205</v>
      </c>
      <c r="D57" s="314"/>
      <c r="E57" s="314"/>
      <c r="F57" s="315"/>
      <c r="G57" s="315"/>
      <c r="H57" s="315"/>
      <c r="I57" s="315"/>
      <c r="J57" s="315"/>
      <c r="K57" s="315"/>
      <c r="L57" s="316">
        <f>SUM(F57:K57)</f>
        <v>0</v>
      </c>
      <c r="M57" s="316"/>
      <c r="N57" s="1"/>
      <c r="O57" s="1"/>
      <c r="P57" s="1"/>
      <c r="Q57" s="1"/>
      <c r="R57" s="1"/>
      <c r="S57" s="1"/>
      <c r="T57" s="1"/>
      <c r="U57" s="158" t="s">
        <v>4</v>
      </c>
      <c r="V57" s="159"/>
      <c r="W57" s="167">
        <f>SUMIFS($AX$16:$AY$51,$C$16:$D$51,"訪問介護員",$E$16:$F$51,"A")+SUMIFS($AX$16:$AY$51,$C$16:$D$51,"サービス提供責任者",$E$16:$F$51,"A")</f>
        <v>0</v>
      </c>
      <c r="X57" s="168"/>
      <c r="Y57" s="169">
        <f>SUMIFS($AZ$16:$BA$51,$C$16:$D$51,"訪問介護員",$E$16:$F$51,"A")+SUMIFS($AZ$16:$BA$51,$C$16:$D$51,"サービス提供責任者",$E$16:$F$51,"A")</f>
        <v>0</v>
      </c>
      <c r="Z57" s="170"/>
      <c r="AA57" s="1"/>
      <c r="AB57" s="165">
        <v>0</v>
      </c>
      <c r="AC57" s="166"/>
      <c r="AD57" s="180">
        <v>0</v>
      </c>
      <c r="AE57" s="181"/>
      <c r="AH57" s="165">
        <v>0</v>
      </c>
      <c r="AI57" s="166"/>
      <c r="AJ57" s="1"/>
      <c r="AK57" s="1"/>
      <c r="AL57" s="1"/>
      <c r="AM57" s="164" t="s">
        <v>99</v>
      </c>
      <c r="AN57" s="164"/>
      <c r="AO57" s="164" t="s">
        <v>100</v>
      </c>
      <c r="AP57" s="164"/>
      <c r="AQ57" s="164"/>
      <c r="AR57" s="164"/>
      <c r="AS57" s="1"/>
      <c r="AT57" s="157" t="s">
        <v>103</v>
      </c>
      <c r="AU57" s="157"/>
      <c r="AV57" s="157"/>
      <c r="AW57" s="157"/>
      <c r="AX57" s="37"/>
      <c r="BA57" s="158" t="s">
        <v>5</v>
      </c>
      <c r="BB57" s="159"/>
      <c r="BC57" s="158" t="s">
        <v>129</v>
      </c>
      <c r="BD57" s="176"/>
      <c r="BE57" s="176"/>
      <c r="BF57" s="159"/>
    </row>
    <row r="58" spans="2:59" ht="20.25" customHeight="1" x14ac:dyDescent="0.4">
      <c r="C58" s="314" t="s">
        <v>206</v>
      </c>
      <c r="D58" s="314"/>
      <c r="E58" s="314"/>
      <c r="F58" s="315"/>
      <c r="G58" s="315"/>
      <c r="H58" s="315"/>
      <c r="I58" s="315"/>
      <c r="J58" s="315"/>
      <c r="K58" s="315"/>
      <c r="L58" s="316">
        <f>SUM(F58:K58)</f>
        <v>0</v>
      </c>
      <c r="M58" s="316"/>
      <c r="N58" s="1"/>
      <c r="O58" s="1"/>
      <c r="P58" s="1"/>
      <c r="Q58" s="1"/>
      <c r="R58" s="1"/>
      <c r="S58" s="1"/>
      <c r="T58" s="1"/>
      <c r="U58" s="158" t="s">
        <v>5</v>
      </c>
      <c r="V58" s="159"/>
      <c r="W58" s="167">
        <f>SUMIFS($AX$16:$AY$51,$C$16:$D$51,"訪問介護員",$E$16:$F$51,"B")+SUMIFS($AX$16:$AY$51,$C$16:$D$51,"サービス提供責任者",$E$16:$F$51,"B")</f>
        <v>0</v>
      </c>
      <c r="X58" s="168"/>
      <c r="Y58" s="169">
        <f>SUMIFS($AZ$16:$BA$51,$C$16:$D$51,"訪問介護員",$E$16:$F$51,"B")+SUMIFS($AZ$16:$BA$51,$C$16:$D$51,"サービス提供責任者",$E$16:$F$51,"B")</f>
        <v>0</v>
      </c>
      <c r="Z58" s="170"/>
      <c r="AA58" s="1"/>
      <c r="AB58" s="165">
        <v>0</v>
      </c>
      <c r="AC58" s="166"/>
      <c r="AD58" s="180">
        <v>0</v>
      </c>
      <c r="AE58" s="181"/>
      <c r="AH58" s="165">
        <v>0</v>
      </c>
      <c r="AI58" s="166"/>
      <c r="AJ58" s="1"/>
      <c r="AK58" s="1"/>
      <c r="AL58" s="1"/>
      <c r="AM58" s="153"/>
      <c r="AN58" s="153"/>
      <c r="AO58" s="153" t="s">
        <v>101</v>
      </c>
      <c r="AP58" s="153"/>
      <c r="AQ58" s="153" t="s">
        <v>102</v>
      </c>
      <c r="AR58" s="153"/>
      <c r="AS58" s="1"/>
      <c r="AT58" s="153" t="s">
        <v>101</v>
      </c>
      <c r="AU58" s="153"/>
      <c r="AV58" s="153" t="s">
        <v>102</v>
      </c>
      <c r="AW58" s="153"/>
      <c r="AX58" s="37"/>
      <c r="BA58" s="158" t="s">
        <v>6</v>
      </c>
      <c r="BB58" s="159"/>
      <c r="BC58" s="158" t="s">
        <v>130</v>
      </c>
      <c r="BD58" s="176"/>
      <c r="BE58" s="176"/>
      <c r="BF58" s="159"/>
    </row>
    <row r="59" spans="2:59" ht="20.25" customHeight="1" x14ac:dyDescent="0.4">
      <c r="C59" s="314" t="s">
        <v>63</v>
      </c>
      <c r="D59" s="314"/>
      <c r="E59" s="314"/>
      <c r="F59" s="326"/>
      <c r="G59" s="326"/>
      <c r="H59" s="326"/>
      <c r="I59" s="326"/>
      <c r="J59" s="326"/>
      <c r="K59" s="326"/>
      <c r="L59" s="327">
        <f>SUM(F59:K59)</f>
        <v>0</v>
      </c>
      <c r="M59" s="327"/>
      <c r="N59" s="1"/>
      <c r="O59" s="27"/>
      <c r="P59" s="28" t="s">
        <v>67</v>
      </c>
      <c r="Q59" s="28"/>
      <c r="R59" s="1"/>
      <c r="S59" s="1"/>
      <c r="T59" s="1"/>
      <c r="U59" s="158" t="s">
        <v>6</v>
      </c>
      <c r="V59" s="159"/>
      <c r="W59" s="167">
        <f>SUMIFS($AX$16:$AY$51,$C$16:$D$51,"訪問介護員",$E$16:$F$51,"C")+SUMIFS($AX$16:$AY$51,$C$16:$D$51,"サービス提供責任者",$E$16:$F$51,"C")</f>
        <v>0</v>
      </c>
      <c r="X59" s="168"/>
      <c r="Y59" s="169">
        <f>SUMIFS($AZ$16:$BA$51,$C$16:$D$51,"訪問介護員",$E$16:$F$51,"C")+SUMIFS($AZ$16:$BA$51,$C$16:$D$51,"サービス提供責任者",$E$16:$F$51,"C")</f>
        <v>0</v>
      </c>
      <c r="Z59" s="170"/>
      <c r="AA59" s="1"/>
      <c r="AB59" s="165">
        <v>0</v>
      </c>
      <c r="AC59" s="166"/>
      <c r="AD59" s="171">
        <v>0</v>
      </c>
      <c r="AE59" s="172"/>
      <c r="AH59" s="167" t="s">
        <v>81</v>
      </c>
      <c r="AI59" s="168"/>
      <c r="AJ59" s="1"/>
      <c r="AK59" s="1"/>
      <c r="AL59" s="1"/>
      <c r="AM59" s="158" t="s">
        <v>6</v>
      </c>
      <c r="AN59" s="159"/>
      <c r="AO59" s="167">
        <f>SUMIFS($AX$16:$AY$51,$C$16:$D$51,"登録訪問介護員",$E$16:$F$51,"C")</f>
        <v>0</v>
      </c>
      <c r="AP59" s="168"/>
      <c r="AQ59" s="169">
        <f>SUMIFS($AZ$16:$BA$51,$C$16:$D$51,"登録訪問介護員",$E$16:$F$51,"C")</f>
        <v>0</v>
      </c>
      <c r="AR59" s="170"/>
      <c r="AS59" s="1"/>
      <c r="AT59" s="165">
        <v>0</v>
      </c>
      <c r="AU59" s="166"/>
      <c r="AV59" s="171">
        <v>0</v>
      </c>
      <c r="AW59" s="172"/>
      <c r="BA59" s="158" t="s">
        <v>7</v>
      </c>
      <c r="BB59" s="159"/>
      <c r="BC59" s="158" t="s">
        <v>172</v>
      </c>
      <c r="BD59" s="176"/>
      <c r="BE59" s="176"/>
      <c r="BF59" s="159"/>
    </row>
    <row r="60" spans="2:59" ht="20.25" customHeight="1" x14ac:dyDescent="0.4">
      <c r="C60" s="314" t="s">
        <v>64</v>
      </c>
      <c r="D60" s="314"/>
      <c r="E60" s="314"/>
      <c r="F60" s="327">
        <f>SUM(F57:G59)</f>
        <v>0</v>
      </c>
      <c r="G60" s="327"/>
      <c r="H60" s="327">
        <f>SUM(H57:I59)</f>
        <v>0</v>
      </c>
      <c r="I60" s="327"/>
      <c r="J60" s="327">
        <f>SUM(J57:K59)</f>
        <v>0</v>
      </c>
      <c r="K60" s="327"/>
      <c r="L60" s="327">
        <f>SUM(L57:M59)</f>
        <v>0</v>
      </c>
      <c r="M60" s="327"/>
      <c r="N60" s="328" t="s">
        <v>66</v>
      </c>
      <c r="O60" s="329"/>
      <c r="P60" s="182">
        <f>L60/3</f>
        <v>0</v>
      </c>
      <c r="Q60" s="182"/>
      <c r="R60" s="1"/>
      <c r="S60" s="1"/>
      <c r="T60" s="1"/>
      <c r="U60" s="158" t="s">
        <v>7</v>
      </c>
      <c r="V60" s="159"/>
      <c r="W60" s="167">
        <f>SUMIFS($AX$16:$AY$51,$C$16:$D$51,"訪問介護員",$E$16:$F$51,"D")+SUMIFS($AX$16:$AY$51,$C$16:$D$51,"サービス提供責任者",$E$16:$F$51,"D")</f>
        <v>0</v>
      </c>
      <c r="X60" s="168"/>
      <c r="Y60" s="169">
        <f>SUMIFS($AZ$16:$BA$51,$C$16:$D$51,"訪問介護員",$E$16:$F$51,"D")+SUMIFS($AZ$16:$BA$51,$C$16:$D$51,"サービス提供責任者",$E$16:$F$51,"D")</f>
        <v>0</v>
      </c>
      <c r="Z60" s="170"/>
      <c r="AA60" s="1"/>
      <c r="AB60" s="165">
        <v>0</v>
      </c>
      <c r="AC60" s="166"/>
      <c r="AD60" s="171">
        <v>0</v>
      </c>
      <c r="AE60" s="172"/>
      <c r="AH60" s="167" t="s">
        <v>81</v>
      </c>
      <c r="AI60" s="168"/>
      <c r="AJ60" s="1"/>
      <c r="AK60" s="1"/>
      <c r="AL60" s="1"/>
      <c r="AM60" s="158" t="s">
        <v>7</v>
      </c>
      <c r="AN60" s="159"/>
      <c r="AO60" s="167">
        <f>SUMIFS($AX$16:$AY$51,$C$16:$D$51,"登録訪問介護員",$E$16:$F$51,"D")</f>
        <v>0</v>
      </c>
      <c r="AP60" s="168"/>
      <c r="AQ60" s="169">
        <f>SUMIFS($AZ$16:$BA$51,$C$16:$D$51,"登録訪問介護員",$E$16:$F$51,"D")</f>
        <v>0</v>
      </c>
      <c r="AR60" s="170"/>
      <c r="AS60" s="1"/>
      <c r="AT60" s="165">
        <v>0</v>
      </c>
      <c r="AU60" s="166"/>
      <c r="AV60" s="171">
        <v>0</v>
      </c>
      <c r="AW60" s="172"/>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8" t="s">
        <v>64</v>
      </c>
      <c r="V61" s="159"/>
      <c r="W61" s="167">
        <f>SUM(W57:X60)</f>
        <v>0</v>
      </c>
      <c r="X61" s="168"/>
      <c r="Y61" s="169">
        <f>SUM(Y57:Z60)</f>
        <v>0</v>
      </c>
      <c r="Z61" s="170"/>
      <c r="AA61" s="1"/>
      <c r="AB61" s="167">
        <f>SUM(AB57:AC60)</f>
        <v>0</v>
      </c>
      <c r="AC61" s="168"/>
      <c r="AD61" s="332">
        <f>SUM(AD57:AE60)</f>
        <v>0</v>
      </c>
      <c r="AE61" s="333"/>
      <c r="AH61" s="167">
        <f>SUM(AH57:AI58)</f>
        <v>0</v>
      </c>
      <c r="AI61" s="168"/>
      <c r="AJ61" s="1"/>
      <c r="AK61" s="1"/>
      <c r="AL61" s="1"/>
      <c r="AM61" s="158" t="s">
        <v>64</v>
      </c>
      <c r="AN61" s="159"/>
      <c r="AO61" s="167">
        <f>SUM(AO59:AP60)</f>
        <v>0</v>
      </c>
      <c r="AP61" s="168"/>
      <c r="AQ61" s="332">
        <f>SUM(AQ59:AR60)</f>
        <v>0</v>
      </c>
      <c r="AR61" s="333"/>
      <c r="AS61" s="1"/>
      <c r="AT61" s="167">
        <f>SUM(AT59:AU60)</f>
        <v>0</v>
      </c>
      <c r="AU61" s="168"/>
      <c r="AV61" s="169">
        <f>SUM(AV59:AW60)</f>
        <v>0</v>
      </c>
      <c r="AW61" s="170"/>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19">
        <f>P60</f>
        <v>0</v>
      </c>
      <c r="D63" s="320"/>
      <c r="E63" s="147" t="s">
        <v>68</v>
      </c>
      <c r="F63" s="317">
        <v>40</v>
      </c>
      <c r="G63" s="318"/>
      <c r="H63" s="147" t="s">
        <v>69</v>
      </c>
      <c r="I63" s="319">
        <f>C63/F63</f>
        <v>0</v>
      </c>
      <c r="J63" s="320"/>
      <c r="K63" s="147" t="s">
        <v>70</v>
      </c>
      <c r="L63" s="323">
        <f>IF(C63&lt;40,1,ROUNDUP(I63,1))</f>
        <v>1</v>
      </c>
      <c r="M63" s="324"/>
      <c r="N63" s="325"/>
      <c r="O63" s="1"/>
      <c r="S63" s="1"/>
      <c r="T63" s="1"/>
      <c r="U63" s="2" t="s">
        <v>110</v>
      </c>
      <c r="V63" s="1"/>
      <c r="W63" s="1"/>
      <c r="X63" s="1"/>
      <c r="Y63" s="1"/>
      <c r="Z63" s="1"/>
      <c r="AA63" s="40" t="s">
        <v>248</v>
      </c>
      <c r="AB63" s="330" t="s">
        <v>249</v>
      </c>
      <c r="AC63" s="33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3" t="s">
        <v>106</v>
      </c>
      <c r="AF65" s="153"/>
      <c r="AG65" s="153"/>
      <c r="AH65" s="153"/>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3">
        <f>IF($AB$63="週",AD61,AB61)</f>
        <v>0</v>
      </c>
      <c r="V66" s="174"/>
      <c r="W66" s="174"/>
      <c r="X66" s="175"/>
      <c r="Y66" s="148" t="s">
        <v>68</v>
      </c>
      <c r="Z66" s="158">
        <f>IF($AB$63="週",$AW$5,$BA$5)</f>
        <v>40</v>
      </c>
      <c r="AA66" s="176"/>
      <c r="AB66" s="176"/>
      <c r="AC66" s="159"/>
      <c r="AD66" s="148" t="s">
        <v>69</v>
      </c>
      <c r="AE66" s="177">
        <f>ROUNDDOWN(U66/Z66,1)</f>
        <v>0</v>
      </c>
      <c r="AF66" s="178"/>
      <c r="AG66" s="178"/>
      <c r="AH66" s="179"/>
      <c r="AI66" s="1"/>
      <c r="AJ66" s="1"/>
      <c r="AK66" s="1"/>
      <c r="AL66" s="1"/>
      <c r="AM66" s="173">
        <f>IF($AB$63="週",AV61,AT61)</f>
        <v>0</v>
      </c>
      <c r="AN66" s="174"/>
      <c r="AO66" s="174"/>
      <c r="AP66" s="175"/>
      <c r="AQ66" s="148" t="s">
        <v>68</v>
      </c>
      <c r="AR66" s="158">
        <f>IF($AB$63="週",$AW$5,$BA$5)</f>
        <v>40</v>
      </c>
      <c r="AS66" s="176"/>
      <c r="AT66" s="176"/>
      <c r="AU66" s="159"/>
      <c r="AV66" s="148" t="s">
        <v>69</v>
      </c>
      <c r="AW66" s="177">
        <f>ROUNDDOWN(AM66/AR66,1)</f>
        <v>0</v>
      </c>
      <c r="AX66" s="178"/>
      <c r="AY66" s="178"/>
      <c r="AZ66" s="179"/>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8"/>
      <c r="AF69" s="148"/>
      <c r="AG69" s="148"/>
      <c r="AH69" s="148"/>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3" t="s">
        <v>64</v>
      </c>
      <c r="AF70" s="153"/>
      <c r="AG70" s="153"/>
      <c r="AH70" s="153"/>
      <c r="AI70" s="1"/>
      <c r="AJ70" s="1"/>
      <c r="AK70" s="1"/>
      <c r="AL70" s="1"/>
      <c r="AM70" s="1"/>
      <c r="AN70" s="12"/>
      <c r="AO70" s="13"/>
      <c r="AP70" s="13"/>
      <c r="AQ70" s="1"/>
      <c r="AR70" s="1"/>
      <c r="AS70" s="1"/>
      <c r="AT70" s="1"/>
      <c r="AU70" s="1"/>
      <c r="AV70" s="1"/>
      <c r="AW70" s="1"/>
      <c r="AX70" s="1"/>
      <c r="BA70" s="1"/>
      <c r="BB70" s="1"/>
      <c r="BC70" s="153" t="s">
        <v>237</v>
      </c>
      <c r="BD70" s="153"/>
      <c r="BE70" s="153"/>
      <c r="BF70" s="153"/>
    </row>
    <row r="71" spans="1:61" ht="20.25" customHeight="1" x14ac:dyDescent="0.4">
      <c r="D71" s="77"/>
      <c r="E71" s="78"/>
      <c r="G71" s="1"/>
      <c r="H71" s="1"/>
      <c r="I71" s="1"/>
      <c r="J71" s="1"/>
      <c r="K71" s="1"/>
      <c r="L71" s="1"/>
      <c r="M71" s="1"/>
      <c r="N71" s="1"/>
      <c r="O71" s="1"/>
      <c r="P71" s="1"/>
      <c r="Q71" s="1"/>
      <c r="R71" s="1"/>
      <c r="S71" s="1"/>
      <c r="T71" s="1"/>
      <c r="U71" s="158">
        <f>AH61</f>
        <v>0</v>
      </c>
      <c r="V71" s="176"/>
      <c r="W71" s="176"/>
      <c r="X71" s="159"/>
      <c r="Y71" s="148" t="s">
        <v>204</v>
      </c>
      <c r="Z71" s="177">
        <f>AE66</f>
        <v>0</v>
      </c>
      <c r="AA71" s="178"/>
      <c r="AB71" s="178"/>
      <c r="AC71" s="179"/>
      <c r="AD71" s="148" t="s">
        <v>69</v>
      </c>
      <c r="AE71" s="154">
        <f>ROUNDDOWN(U71+Z71,1)</f>
        <v>0</v>
      </c>
      <c r="AF71" s="155"/>
      <c r="AG71" s="155"/>
      <c r="AH71" s="156"/>
      <c r="AI71" s="1"/>
      <c r="AJ71" s="1"/>
      <c r="AK71" s="1"/>
      <c r="AL71" s="1"/>
      <c r="AM71" s="1"/>
      <c r="AN71" s="12"/>
      <c r="AO71" s="13"/>
      <c r="AP71" s="13"/>
      <c r="AQ71" s="1"/>
      <c r="AR71" s="1"/>
      <c r="AS71" s="1"/>
      <c r="AT71" s="1"/>
      <c r="AU71" s="1"/>
      <c r="AV71" s="1"/>
      <c r="AW71" s="1"/>
      <c r="AX71" s="1"/>
      <c r="BA71" s="1"/>
      <c r="BB71" s="1"/>
      <c r="BC71" s="154">
        <f>AE71+AW66</f>
        <v>0</v>
      </c>
      <c r="BD71" s="155"/>
      <c r="BE71" s="155"/>
      <c r="BF71" s="156"/>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sheet="1" insertRows="0"/>
  <mergeCells count="335">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F59:G59"/>
    <mergeCell ref="H59:I59"/>
    <mergeCell ref="J59:K59"/>
    <mergeCell ref="F60:G60"/>
    <mergeCell ref="H60:I60"/>
    <mergeCell ref="J60:K60"/>
    <mergeCell ref="C56:E56"/>
    <mergeCell ref="C57:E57"/>
    <mergeCell ref="P40:R40"/>
    <mergeCell ref="L44:O45"/>
    <mergeCell ref="C42:D43"/>
    <mergeCell ref="E42:F43"/>
    <mergeCell ref="G42:K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s>
  <phoneticPr fontId="1"/>
  <dataValidations count="8">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F63">
      <formula1>"40,50"</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3"/>
  <sheetViews>
    <sheetView workbookViewId="0">
      <selection activeCell="L70" sqref="L70"/>
    </sheetView>
  </sheetViews>
  <sheetFormatPr defaultRowHeight="18.75" x14ac:dyDescent="0.4"/>
  <cols>
    <col min="1" max="2" width="9" style="30"/>
    <col min="3" max="3" width="44.25" style="30" customWidth="1"/>
    <col min="4" max="16384" width="9" style="30"/>
  </cols>
  <sheetData>
    <row r="1" spans="1:10" x14ac:dyDescent="0.4">
      <c r="A1" s="30" t="s">
        <v>135</v>
      </c>
    </row>
    <row r="2" spans="1:10" s="37" customFormat="1" ht="20.25" customHeight="1" x14ac:dyDescent="0.4">
      <c r="A2" s="47" t="s">
        <v>134</v>
      </c>
      <c r="B2" s="47"/>
      <c r="C2" s="48"/>
    </row>
    <row r="3" spans="1:10" s="37" customFormat="1" ht="20.25" customHeight="1" x14ac:dyDescent="0.4">
      <c r="A3" s="48"/>
      <c r="B3" s="48"/>
      <c r="C3" s="48"/>
    </row>
    <row r="4" spans="1:10" s="37" customFormat="1" ht="20.25" customHeight="1" x14ac:dyDescent="0.4">
      <c r="A4" s="138"/>
      <c r="B4" s="48" t="s">
        <v>219</v>
      </c>
      <c r="C4" s="48"/>
      <c r="E4" s="349" t="s">
        <v>221</v>
      </c>
      <c r="F4" s="349"/>
      <c r="G4" s="349"/>
      <c r="H4" s="349"/>
      <c r="I4" s="349"/>
      <c r="J4" s="349"/>
    </row>
    <row r="5" spans="1:10" s="37" customFormat="1" ht="20.25" customHeight="1" x14ac:dyDescent="0.4">
      <c r="A5" s="139"/>
      <c r="B5" s="48" t="s">
        <v>220</v>
      </c>
      <c r="C5" s="48"/>
      <c r="E5" s="349"/>
      <c r="F5" s="349"/>
      <c r="G5" s="349"/>
      <c r="H5" s="349"/>
      <c r="I5" s="349"/>
      <c r="J5" s="349"/>
    </row>
    <row r="6" spans="1:10" s="37" customFormat="1" ht="20.25" customHeight="1" x14ac:dyDescent="0.4">
      <c r="A6" s="61" t="s">
        <v>210</v>
      </c>
      <c r="B6" s="48"/>
      <c r="C6" s="48"/>
    </row>
    <row r="7" spans="1:10" s="37" customFormat="1" ht="20.25" customHeight="1" x14ac:dyDescent="0.4">
      <c r="A7" s="61"/>
      <c r="B7" s="48"/>
      <c r="C7" s="48"/>
    </row>
    <row r="8" spans="1:10" s="37" customFormat="1" ht="20.25" customHeight="1" x14ac:dyDescent="0.4">
      <c r="A8" s="48" t="s">
        <v>147</v>
      </c>
      <c r="B8" s="48"/>
      <c r="C8" s="48"/>
    </row>
    <row r="9" spans="1:10" s="37" customFormat="1" ht="20.25" customHeight="1" x14ac:dyDescent="0.4">
      <c r="A9" s="61"/>
      <c r="B9" s="48"/>
      <c r="C9" s="48"/>
    </row>
    <row r="10" spans="1:10" s="37" customFormat="1" ht="20.25" customHeight="1" x14ac:dyDescent="0.4">
      <c r="A10" s="48" t="s">
        <v>179</v>
      </c>
      <c r="B10" s="48"/>
      <c r="C10" s="48"/>
    </row>
    <row r="11" spans="1:10" s="37" customFormat="1" ht="20.25" customHeight="1" x14ac:dyDescent="0.4">
      <c r="A11" s="48" t="s">
        <v>140</v>
      </c>
      <c r="B11" s="48"/>
      <c r="C11" s="48"/>
    </row>
    <row r="12" spans="1:10" s="37" customFormat="1" ht="20.25" customHeight="1" x14ac:dyDescent="0.4">
      <c r="A12" s="48" t="s">
        <v>192</v>
      </c>
      <c r="B12" s="48"/>
      <c r="C12" s="48"/>
    </row>
    <row r="13" spans="1:10" s="37" customFormat="1" ht="20.25" customHeight="1" x14ac:dyDescent="0.4">
      <c r="A13" s="48"/>
      <c r="B13" s="48"/>
      <c r="C13" s="48"/>
    </row>
    <row r="14" spans="1:10" s="37" customFormat="1" ht="20.25" customHeight="1" x14ac:dyDescent="0.4">
      <c r="A14" s="48" t="s">
        <v>180</v>
      </c>
      <c r="B14" s="48"/>
      <c r="C14" s="48"/>
    </row>
    <row r="15" spans="1:10" s="37" customFormat="1" ht="20.25" customHeight="1" x14ac:dyDescent="0.4">
      <c r="A15" s="48"/>
      <c r="B15" s="48"/>
      <c r="C15" s="48"/>
    </row>
    <row r="16" spans="1:10" s="37" customFormat="1" ht="20.25" customHeight="1" x14ac:dyDescent="0.4">
      <c r="A16" s="48" t="s">
        <v>142</v>
      </c>
      <c r="B16" s="48"/>
      <c r="C16" s="48"/>
    </row>
    <row r="17" spans="1:13" s="37" customFormat="1" ht="20.25" customHeight="1" x14ac:dyDescent="0.4">
      <c r="A17" s="48"/>
      <c r="B17" s="48"/>
      <c r="C17" s="48"/>
    </row>
    <row r="18" spans="1:13" s="37" customFormat="1" ht="20.25" customHeight="1" x14ac:dyDescent="0.4">
      <c r="A18" s="48" t="s">
        <v>143</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350" t="s">
        <v>225</v>
      </c>
      <c r="E21" s="350"/>
      <c r="F21" s="350"/>
      <c r="G21" s="350"/>
      <c r="H21" s="350"/>
      <c r="I21" s="350"/>
      <c r="J21" s="350"/>
      <c r="K21" s="350"/>
      <c r="L21" s="350"/>
      <c r="M21" s="350"/>
    </row>
    <row r="22" spans="1:13" s="37" customFormat="1" ht="20.25" customHeight="1" x14ac:dyDescent="0.4">
      <c r="A22" s="48"/>
      <c r="B22" s="49">
        <v>1</v>
      </c>
      <c r="C22" s="50" t="s">
        <v>2</v>
      </c>
      <c r="D22" s="350"/>
      <c r="E22" s="350"/>
      <c r="F22" s="350"/>
      <c r="G22" s="350"/>
      <c r="H22" s="350"/>
      <c r="I22" s="350"/>
      <c r="J22" s="350"/>
      <c r="K22" s="350"/>
      <c r="L22" s="350"/>
      <c r="M22" s="350"/>
    </row>
    <row r="23" spans="1:13" s="37" customFormat="1" ht="20.25" customHeight="1" x14ac:dyDescent="0.4">
      <c r="A23" s="48"/>
      <c r="B23" s="49">
        <v>2</v>
      </c>
      <c r="C23" s="50" t="s">
        <v>86</v>
      </c>
      <c r="D23" s="350"/>
      <c r="E23" s="350"/>
      <c r="F23" s="350"/>
      <c r="G23" s="350"/>
      <c r="H23" s="350"/>
      <c r="I23" s="350"/>
      <c r="J23" s="350"/>
      <c r="K23" s="350"/>
      <c r="L23" s="350"/>
      <c r="M23" s="350"/>
    </row>
    <row r="24" spans="1:13" s="37" customFormat="1" ht="20.25" customHeight="1" x14ac:dyDescent="0.4">
      <c r="A24" s="48"/>
      <c r="B24" s="49">
        <v>3</v>
      </c>
      <c r="C24" s="50" t="s">
        <v>189</v>
      </c>
      <c r="D24" s="348" t="s">
        <v>226</v>
      </c>
      <c r="E24" s="348"/>
      <c r="F24" s="348"/>
      <c r="G24" s="348"/>
      <c r="H24" s="348"/>
      <c r="I24" s="348"/>
      <c r="J24" s="348"/>
      <c r="K24" s="348"/>
      <c r="L24" s="348"/>
      <c r="M24" s="348"/>
    </row>
    <row r="25" spans="1:13" s="37" customFormat="1" ht="20.25" customHeight="1" x14ac:dyDescent="0.4">
      <c r="A25" s="140"/>
      <c r="B25" s="118">
        <v>4</v>
      </c>
      <c r="C25" s="50" t="s">
        <v>223</v>
      </c>
      <c r="D25" s="348" t="s">
        <v>246</v>
      </c>
      <c r="E25" s="348"/>
      <c r="F25" s="348"/>
      <c r="G25" s="348"/>
      <c r="H25" s="348"/>
      <c r="I25" s="348"/>
      <c r="J25" s="348"/>
      <c r="K25" s="348"/>
      <c r="L25" s="348"/>
      <c r="M25" s="348"/>
    </row>
    <row r="26" spans="1:13" s="37" customFormat="1" ht="20.25" customHeight="1" x14ac:dyDescent="0.4">
      <c r="A26" s="48"/>
      <c r="B26" s="48"/>
      <c r="C26" s="48"/>
    </row>
    <row r="27" spans="1:13" s="37" customFormat="1" ht="20.25" customHeight="1" x14ac:dyDescent="0.4">
      <c r="A27" s="48"/>
      <c r="B27" s="48" t="s">
        <v>224</v>
      </c>
      <c r="C27" s="48"/>
    </row>
    <row r="28" spans="1:13" s="37" customFormat="1" ht="20.25" customHeight="1" x14ac:dyDescent="0.4">
      <c r="A28" s="48"/>
      <c r="B28" s="48" t="s">
        <v>176</v>
      </c>
      <c r="C28" s="48"/>
    </row>
    <row r="29" spans="1:13" s="37" customFormat="1" ht="20.25" customHeight="1" x14ac:dyDescent="0.4">
      <c r="A29" s="48"/>
      <c r="B29" s="48"/>
      <c r="C29" s="48"/>
    </row>
    <row r="30" spans="1:13" s="37" customFormat="1" ht="20.25" customHeight="1" x14ac:dyDescent="0.4">
      <c r="A30" s="48" t="s">
        <v>144</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172</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207</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145</v>
      </c>
      <c r="B44" s="48"/>
      <c r="C44" s="48"/>
    </row>
    <row r="45" spans="1:55" s="37" customFormat="1" ht="20.25" customHeight="1" x14ac:dyDescent="0.4">
      <c r="A45" s="48" t="s">
        <v>132</v>
      </c>
      <c r="B45" s="48"/>
      <c r="C45" s="48"/>
    </row>
    <row r="46" spans="1:55" s="37" customFormat="1" ht="20.25" customHeight="1" x14ac:dyDescent="0.4">
      <c r="A46" s="58" t="s">
        <v>138</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146</v>
      </c>
      <c r="B48" s="48"/>
    </row>
    <row r="49" spans="1:55" s="37" customFormat="1" ht="20.25" customHeight="1" x14ac:dyDescent="0.4"/>
    <row r="50" spans="1:55" s="37" customFormat="1" ht="20.25" customHeight="1" x14ac:dyDescent="0.4">
      <c r="A50" s="48" t="s">
        <v>222</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148</v>
      </c>
      <c r="B53" s="48"/>
      <c r="C53" s="48"/>
    </row>
    <row r="54" spans="1:55" s="37" customFormat="1" ht="20.25" customHeight="1" x14ac:dyDescent="0.4">
      <c r="A54" s="48" t="s">
        <v>149</v>
      </c>
      <c r="B54" s="48"/>
      <c r="C54" s="48"/>
    </row>
    <row r="55" spans="1:55" s="37" customFormat="1" ht="20.25" customHeight="1" x14ac:dyDescent="0.4">
      <c r="A55" s="48"/>
      <c r="B55" s="48"/>
      <c r="C55" s="48"/>
    </row>
    <row r="56" spans="1:55" s="37" customFormat="1" ht="20.25" customHeight="1" x14ac:dyDescent="0.4">
      <c r="A56" s="48" t="s">
        <v>150</v>
      </c>
      <c r="B56" s="48"/>
      <c r="C56" s="48"/>
    </row>
    <row r="57" spans="1:55" s="37" customFormat="1" ht="20.25" customHeight="1" x14ac:dyDescent="0.4">
      <c r="A57" s="48"/>
      <c r="B57" s="48"/>
      <c r="C57" s="48"/>
    </row>
    <row r="58" spans="1:55" s="37" customFormat="1" ht="20.25" customHeight="1" x14ac:dyDescent="0.4">
      <c r="A58" s="37" t="s">
        <v>194</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190</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256</v>
      </c>
      <c r="C61" s="60"/>
      <c r="D61" s="51"/>
      <c r="E61" s="51"/>
    </row>
    <row r="62" spans="1:55" s="37" customFormat="1" ht="20.25" customHeight="1" x14ac:dyDescent="0.4">
      <c r="A62" s="150" t="s">
        <v>257</v>
      </c>
      <c r="C62" s="60"/>
      <c r="D62" s="51"/>
      <c r="E62" s="51"/>
    </row>
    <row r="63" spans="1:55" s="37" customFormat="1" ht="20.25" customHeight="1" x14ac:dyDescent="0.4">
      <c r="A63" s="60"/>
      <c r="B63" s="60"/>
      <c r="C63" s="60"/>
      <c r="D63" s="48"/>
      <c r="E63" s="48"/>
    </row>
    <row r="64" spans="1:55" s="37" customFormat="1" ht="20.25" customHeight="1" x14ac:dyDescent="0.4">
      <c r="A64" s="37" t="s">
        <v>239</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42"/>
      <c r="E66" s="142"/>
    </row>
    <row r="67" spans="1:5" s="37" customFormat="1" ht="20.25" customHeight="1" x14ac:dyDescent="0.4">
      <c r="A67" s="60"/>
      <c r="B67" s="60"/>
      <c r="C67" s="60"/>
      <c r="D67" s="142"/>
      <c r="E67" s="142"/>
    </row>
    <row r="68" spans="1:5" s="37" customFormat="1" ht="20.25" customHeight="1" x14ac:dyDescent="0.4">
      <c r="A68" s="60"/>
      <c r="B68" s="60"/>
      <c r="C68" s="60"/>
      <c r="D68" s="142"/>
      <c r="E68" s="142"/>
    </row>
    <row r="69" spans="1:5" s="37" customFormat="1" ht="20.25" customHeight="1" x14ac:dyDescent="0.4">
      <c r="A69" s="60"/>
      <c r="B69" s="60"/>
      <c r="C69" s="60"/>
      <c r="D69" s="142"/>
      <c r="E69" s="142"/>
    </row>
    <row r="70" spans="1:5" s="37" customFormat="1" ht="20.25" customHeight="1" x14ac:dyDescent="0.4">
      <c r="A70" s="60"/>
      <c r="B70" s="60"/>
      <c r="C70" s="60"/>
      <c r="D70" s="142"/>
      <c r="E70" s="142"/>
    </row>
    <row r="71" spans="1:5" s="37" customFormat="1" ht="20.25" customHeight="1" x14ac:dyDescent="0.4">
      <c r="A71" s="60"/>
      <c r="B71" s="60"/>
      <c r="C71" s="60"/>
      <c r="D71" s="142"/>
      <c r="E71" s="142"/>
    </row>
    <row r="72" spans="1:5" s="37" customFormat="1" ht="20.25" customHeight="1" x14ac:dyDescent="0.4">
      <c r="A72" s="60"/>
      <c r="B72" s="60"/>
      <c r="C72" s="60"/>
      <c r="D72" s="142"/>
      <c r="E72" s="142"/>
    </row>
    <row r="73" spans="1:5" s="37" customFormat="1" ht="20.25" customHeight="1" x14ac:dyDescent="0.4">
      <c r="A73" s="60"/>
      <c r="B73" s="60"/>
      <c r="C73" s="60"/>
      <c r="D73" s="142"/>
      <c r="E73" s="142"/>
    </row>
    <row r="74" spans="1:5" s="37" customFormat="1" ht="20.25" customHeight="1" x14ac:dyDescent="0.4">
      <c r="A74" s="60"/>
      <c r="B74" s="60"/>
      <c r="C74" s="60"/>
      <c r="D74" s="142"/>
      <c r="E74" s="142"/>
    </row>
    <row r="75" spans="1:5" s="37" customFormat="1" ht="20.25" customHeight="1" x14ac:dyDescent="0.4">
      <c r="A75" s="60"/>
      <c r="B75" s="60"/>
      <c r="C75" s="60"/>
      <c r="D75" s="142"/>
      <c r="E75" s="142"/>
    </row>
    <row r="76" spans="1:5" s="37" customFormat="1" ht="20.25" customHeight="1" x14ac:dyDescent="0.4">
      <c r="A76" s="37" t="s">
        <v>238</v>
      </c>
      <c r="C76" s="60"/>
      <c r="D76" s="51"/>
      <c r="E76" s="51"/>
    </row>
    <row r="77" spans="1:5" s="37" customFormat="1" ht="20.25" customHeight="1" x14ac:dyDescent="0.4">
      <c r="A77" s="37" t="s">
        <v>240</v>
      </c>
      <c r="B77" s="60"/>
      <c r="C77" s="146"/>
      <c r="D77" s="48"/>
      <c r="E77" s="48"/>
    </row>
    <row r="78" spans="1:5" ht="20.25" customHeight="1" x14ac:dyDescent="0.4">
      <c r="A78" s="37" t="s">
        <v>241</v>
      </c>
    </row>
    <row r="79" spans="1:5" ht="20.25" customHeight="1" x14ac:dyDescent="0.4">
      <c r="A79" s="37" t="s">
        <v>242</v>
      </c>
    </row>
    <row r="80" spans="1:5" ht="20.25" customHeight="1" x14ac:dyDescent="0.4">
      <c r="A80" s="37" t="s">
        <v>243</v>
      </c>
    </row>
    <row r="81" spans="1:1" ht="20.25" customHeight="1" x14ac:dyDescent="0.4">
      <c r="A81" s="37" t="s">
        <v>244</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C39" sqref="C39"/>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182</v>
      </c>
    </row>
    <row r="3" spans="2:11" x14ac:dyDescent="0.4">
      <c r="B3" s="101" t="s">
        <v>183</v>
      </c>
      <c r="C3" s="101" t="s">
        <v>184</v>
      </c>
    </row>
    <row r="4" spans="2:11" x14ac:dyDescent="0.4">
      <c r="B4" s="101">
        <v>1</v>
      </c>
      <c r="C4" s="93" t="s">
        <v>185</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181</v>
      </c>
    </row>
    <row r="11" spans="2:11" ht="19.5" thickBot="1" x14ac:dyDescent="0.45"/>
    <row r="12" spans="2:11" ht="19.5" thickBot="1" x14ac:dyDescent="0.45">
      <c r="B12" s="79" t="s">
        <v>158</v>
      </c>
      <c r="C12" s="80" t="s">
        <v>2</v>
      </c>
      <c r="D12" s="82" t="s">
        <v>86</v>
      </c>
      <c r="E12" s="81" t="s">
        <v>85</v>
      </c>
      <c r="F12" s="82" t="s">
        <v>223</v>
      </c>
      <c r="G12" s="83"/>
      <c r="H12" s="83"/>
      <c r="I12" s="83"/>
      <c r="J12" s="83"/>
      <c r="K12" s="84"/>
    </row>
    <row r="13" spans="2:11" x14ac:dyDescent="0.4">
      <c r="B13" s="351" t="s">
        <v>159</v>
      </c>
      <c r="C13" s="85" t="s">
        <v>93</v>
      </c>
      <c r="D13" s="87" t="s">
        <v>3</v>
      </c>
      <c r="E13" s="86" t="s">
        <v>3</v>
      </c>
      <c r="F13" s="86" t="s">
        <v>3</v>
      </c>
      <c r="G13" s="88"/>
      <c r="H13" s="88"/>
      <c r="I13" s="88"/>
      <c r="J13" s="88"/>
      <c r="K13" s="89"/>
    </row>
    <row r="14" spans="2:11" x14ac:dyDescent="0.4">
      <c r="B14" s="351"/>
      <c r="C14" s="90"/>
      <c r="D14" s="92" t="s">
        <v>94</v>
      </c>
      <c r="E14" s="91" t="s">
        <v>87</v>
      </c>
      <c r="F14" s="91" t="s">
        <v>87</v>
      </c>
      <c r="G14" s="93"/>
      <c r="H14" s="93"/>
      <c r="I14" s="93"/>
      <c r="J14" s="93"/>
      <c r="K14" s="94"/>
    </row>
    <row r="15" spans="2:11" x14ac:dyDescent="0.4">
      <c r="B15" s="351"/>
      <c r="C15" s="90"/>
      <c r="D15" s="96" t="s">
        <v>95</v>
      </c>
      <c r="E15" s="95" t="s">
        <v>88</v>
      </c>
      <c r="F15" s="95" t="s">
        <v>88</v>
      </c>
      <c r="G15" s="93"/>
      <c r="H15" s="93"/>
      <c r="I15" s="93"/>
      <c r="J15" s="93"/>
      <c r="K15" s="94"/>
    </row>
    <row r="16" spans="2:11" x14ac:dyDescent="0.4">
      <c r="B16" s="351"/>
      <c r="C16" s="90"/>
      <c r="D16" s="96" t="s">
        <v>191</v>
      </c>
      <c r="E16" s="95" t="s">
        <v>186</v>
      </c>
      <c r="F16" s="95" t="s">
        <v>186</v>
      </c>
      <c r="G16" s="93"/>
      <c r="H16" s="93"/>
      <c r="I16" s="93"/>
      <c r="J16" s="93"/>
      <c r="K16" s="94"/>
    </row>
    <row r="17" spans="2:11" x14ac:dyDescent="0.4">
      <c r="B17" s="351"/>
      <c r="C17" s="90"/>
      <c r="D17" s="96" t="s">
        <v>92</v>
      </c>
      <c r="E17" s="95" t="s">
        <v>187</v>
      </c>
      <c r="F17" s="95" t="s">
        <v>187</v>
      </c>
      <c r="G17" s="93"/>
      <c r="H17" s="93"/>
      <c r="I17" s="93"/>
      <c r="J17" s="93"/>
      <c r="K17" s="94"/>
    </row>
    <row r="18" spans="2:11" x14ac:dyDescent="0.4">
      <c r="B18" s="351"/>
      <c r="C18" s="90"/>
      <c r="D18" s="96" t="s">
        <v>90</v>
      </c>
      <c r="E18" s="95" t="s">
        <v>188</v>
      </c>
      <c r="F18" s="95" t="s">
        <v>188</v>
      </c>
      <c r="G18" s="93"/>
      <c r="H18" s="93"/>
      <c r="I18" s="93"/>
      <c r="J18" s="93"/>
      <c r="K18" s="94"/>
    </row>
    <row r="19" spans="2:11" x14ac:dyDescent="0.4">
      <c r="B19" s="351"/>
      <c r="C19" s="90"/>
      <c r="D19" s="96" t="s">
        <v>209</v>
      </c>
      <c r="E19" s="95" t="s">
        <v>89</v>
      </c>
      <c r="F19" s="95" t="s">
        <v>89</v>
      </c>
      <c r="G19" s="93"/>
      <c r="H19" s="93"/>
      <c r="I19" s="93"/>
      <c r="J19" s="93"/>
      <c r="K19" s="94"/>
    </row>
    <row r="20" spans="2:11" x14ac:dyDescent="0.4">
      <c r="B20" s="351"/>
      <c r="C20" s="90"/>
      <c r="D20" s="96"/>
      <c r="E20" s="95" t="s">
        <v>90</v>
      </c>
      <c r="F20" s="95" t="s">
        <v>90</v>
      </c>
      <c r="G20" s="93"/>
      <c r="H20" s="93"/>
      <c r="I20" s="93"/>
      <c r="J20" s="93"/>
      <c r="K20" s="94"/>
    </row>
    <row r="21" spans="2:11" x14ac:dyDescent="0.4">
      <c r="B21" s="351"/>
      <c r="C21" s="90"/>
      <c r="D21" s="96"/>
      <c r="E21" s="95" t="s">
        <v>91</v>
      </c>
      <c r="F21" s="95" t="s">
        <v>91</v>
      </c>
      <c r="G21" s="93"/>
      <c r="H21" s="93"/>
      <c r="I21" s="93"/>
      <c r="J21" s="93"/>
      <c r="K21" s="94"/>
    </row>
    <row r="22" spans="2:11" x14ac:dyDescent="0.4">
      <c r="B22" s="351"/>
      <c r="C22" s="90"/>
      <c r="D22" s="95"/>
      <c r="E22" s="95"/>
      <c r="F22" s="95"/>
      <c r="G22" s="93"/>
      <c r="H22" s="93"/>
      <c r="I22" s="93"/>
      <c r="J22" s="93"/>
      <c r="K22" s="94"/>
    </row>
    <row r="23" spans="2:11" x14ac:dyDescent="0.4">
      <c r="B23" s="351"/>
      <c r="C23" s="90"/>
      <c r="D23" s="95"/>
      <c r="E23" s="95"/>
      <c r="F23" s="95"/>
      <c r="G23" s="93"/>
      <c r="H23" s="93"/>
      <c r="I23" s="93"/>
      <c r="J23" s="93"/>
      <c r="K23" s="94"/>
    </row>
    <row r="24" spans="2:11" x14ac:dyDescent="0.4">
      <c r="B24" s="351"/>
      <c r="C24" s="90"/>
      <c r="D24" s="95"/>
      <c r="E24" s="95"/>
      <c r="F24" s="95"/>
      <c r="G24" s="93"/>
      <c r="H24" s="93"/>
      <c r="I24" s="93"/>
      <c r="J24" s="93"/>
      <c r="K24" s="94"/>
    </row>
    <row r="25" spans="2:11" ht="19.5" thickBot="1" x14ac:dyDescent="0.45">
      <c r="B25" s="352"/>
      <c r="C25" s="97"/>
      <c r="D25" s="99"/>
      <c r="E25" s="98"/>
      <c r="F25" s="98"/>
      <c r="G25" s="99"/>
      <c r="H25" s="99"/>
      <c r="I25" s="99"/>
      <c r="J25" s="99"/>
      <c r="K25" s="100"/>
    </row>
    <row r="28" spans="2:11" x14ac:dyDescent="0.4">
      <c r="C28" s="30" t="s">
        <v>245</v>
      </c>
    </row>
    <row r="29" spans="2:11" x14ac:dyDescent="0.4">
      <c r="C29" s="30" t="s">
        <v>96</v>
      </c>
    </row>
    <row r="30" spans="2:11" x14ac:dyDescent="0.4">
      <c r="C30" s="30" t="s">
        <v>254</v>
      </c>
    </row>
    <row r="31" spans="2:11" x14ac:dyDescent="0.4">
      <c r="C31" s="30" t="s">
        <v>250</v>
      </c>
    </row>
    <row r="32" spans="2:11" x14ac:dyDescent="0.4">
      <c r="C32" s="30" t="s">
        <v>251</v>
      </c>
    </row>
    <row r="33" spans="3:3" x14ac:dyDescent="0.4">
      <c r="C33" s="30" t="s">
        <v>252</v>
      </c>
    </row>
    <row r="34" spans="3:3" x14ac:dyDescent="0.4">
      <c r="C34" s="30" t="s">
        <v>253</v>
      </c>
    </row>
    <row r="35" spans="3:3" x14ac:dyDescent="0.4">
      <c r="C35" s="30" t="s">
        <v>97</v>
      </c>
    </row>
    <row r="36" spans="3:3" x14ac:dyDescent="0.4">
      <c r="C36" s="30" t="s">
        <v>98</v>
      </c>
    </row>
    <row r="38" spans="3:3" x14ac:dyDescent="0.4">
      <c r="C38" s="30" t="s">
        <v>255</v>
      </c>
    </row>
    <row r="39" spans="3:3" x14ac:dyDescent="0.4">
      <c r="C39" s="30" t="s">
        <v>160</v>
      </c>
    </row>
    <row r="40" spans="3:3" x14ac:dyDescent="0.4">
      <c r="C40" s="30" t="s">
        <v>161</v>
      </c>
    </row>
    <row r="41" spans="3:3" x14ac:dyDescent="0.4">
      <c r="C41" s="30" t="s">
        <v>162</v>
      </c>
    </row>
    <row r="42" spans="3:3" x14ac:dyDescent="0.4">
      <c r="C42" s="30" t="s">
        <v>163</v>
      </c>
    </row>
    <row r="43" spans="3:3" x14ac:dyDescent="0.4">
      <c r="C43" s="30" t="s">
        <v>164</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【記載例】訪問介護</vt:lpstr>
      <vt:lpstr>【記載例】シフト記号表（勤務時間帯）</vt:lpstr>
      <vt:lpstr>訪問介護</vt:lpstr>
      <vt:lpstr>シフト記号表（勤務時間帯）</vt:lpstr>
      <vt:lpstr>記入方法</vt:lpstr>
      <vt:lpstr>プルダウン・リスト</vt:lpstr>
      <vt:lpstr>'【記載例】シフト記号表（勤務時間帯）'!Print_Area</vt:lpstr>
      <vt:lpstr>【記載例】訪問介護!Print_Area</vt:lpstr>
      <vt:lpstr>'シフト記号表（勤務時間帯）'!Print_Area</vt:lpstr>
      <vt:lpstr>記入方法!Print_Area</vt:lpstr>
      <vt:lpstr>訪問介護!Print_Area</vt:lpstr>
      <vt:lpstr>サービス提供責任者</vt:lpstr>
      <vt:lpstr>管理者</vt:lpstr>
      <vt:lpstr>職種</vt:lpstr>
      <vt:lpstr>登録訪問介護員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内田 優里</cp:lastModifiedBy>
  <cp:lastPrinted>2020-09-04T06:09:26Z</cp:lastPrinted>
  <dcterms:created xsi:type="dcterms:W3CDTF">2020-01-14T23:44:41Z</dcterms:created>
  <dcterms:modified xsi:type="dcterms:W3CDTF">2021-03-23T04:32:27Z</dcterms:modified>
</cp:coreProperties>
</file>